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W:\Rede\Documentos internos\Minutas\"/>
    </mc:Choice>
  </mc:AlternateContent>
  <xr:revisionPtr revIDLastSave="0" documentId="13_ncr:1_{BEC70AA6-286A-4DCA-93B1-D586E4A624AE}" xr6:coauthVersionLast="47" xr6:coauthVersionMax="47" xr10:uidLastSave="{00000000-0000-0000-0000-000000000000}"/>
  <bookViews>
    <workbookView xWindow="-110" yWindow="-110" windowWidth="19420" windowHeight="10300" tabRatio="686" activeTab="1" xr2:uid="{00000000-000D-0000-FFFF-FFFF00000000}"/>
  </bookViews>
  <sheets>
    <sheet name="Janeiro" sheetId="4" r:id="rId1"/>
    <sheet name="Fevereiro" sheetId="5" r:id="rId2"/>
    <sheet name="Março" sheetId="17" r:id="rId3"/>
    <sheet name="Abril" sheetId="18" r:id="rId4"/>
    <sheet name="Maio" sheetId="19" r:id="rId5"/>
    <sheet name="Junho" sheetId="20" r:id="rId6"/>
    <sheet name="Julho" sheetId="21" r:id="rId7"/>
    <sheet name="Agosto" sheetId="22" r:id="rId8"/>
    <sheet name="Setembro" sheetId="23" r:id="rId9"/>
    <sheet name="Outubro" sheetId="24" r:id="rId10"/>
    <sheet name="Novembro" sheetId="25" r:id="rId11"/>
    <sheet name="Dezembro" sheetId="15" r:id="rId12"/>
    <sheet name="Nomes dos Funcionários" sheetId="16" r:id="rId13"/>
  </sheets>
  <definedNames>
    <definedName name="AnoDoCalendário">Janeiro!$AH$4</definedName>
    <definedName name="EtiquetaDoTipoDoença">Janeiro!$L$2</definedName>
    <definedName name="EtiquetaDoTipoFérias">Janeiro!$D$2</definedName>
    <definedName name="EtiquetaDoTipoMotivosPessoais">Janeiro!$G$2</definedName>
    <definedName name="EtiquetaDoTipoPersonalizado1">Janeiro!$O$2</definedName>
    <definedName name="EtiquetaDoTipoPersonalizado2">Janeiro!$T$2</definedName>
    <definedName name="Nome_do_tipo">Janeiro!$B$2</definedName>
    <definedName name="NomeDoMês" localSheetId="3">Abril!$B$4</definedName>
    <definedName name="NomeDoMês" localSheetId="7">Agosto!$B$4</definedName>
    <definedName name="NomeDoMês" localSheetId="11">Dezembro!$B$4</definedName>
    <definedName name="NomeDoMês" localSheetId="1">Fevereiro!$B$4</definedName>
    <definedName name="NomeDoMês" localSheetId="0">Janeiro!$B$4</definedName>
    <definedName name="NomeDoMês" localSheetId="6">Julho!$B$4</definedName>
    <definedName name="NomeDoMês" localSheetId="5">Junho!$B$4</definedName>
    <definedName name="NomeDoMês" localSheetId="4">Maio!$B$4</definedName>
    <definedName name="NomeDoMês" localSheetId="2">Março!$B$4</definedName>
    <definedName name="NomeDoMês" localSheetId="10">Novembro!$B$4</definedName>
    <definedName name="NomeDoMês" localSheetId="9">Outubro!$B$4</definedName>
    <definedName name="NomeDoMês" localSheetId="8">Setembro!$B$4</definedName>
    <definedName name="TipoDoença">Janeiro!$K$2</definedName>
    <definedName name="TipoFérias">Janeiro!$C$2</definedName>
    <definedName name="TipoMotivosPessoais">Janeiro!$F$2</definedName>
    <definedName name="TipoPersonalizado1">Janeiro!$N$2</definedName>
    <definedName name="TipoPersonalizado2">Janeiro!$S$2</definedName>
    <definedName name="Título_Ausências_Funcionários">Janeiro!$B$1</definedName>
    <definedName name="Título1">Janeiro[[#Headers],[Nome do Funcionário]]</definedName>
    <definedName name="Título10">Outubro[[#Headers],[Nome do Funcionário]]</definedName>
    <definedName name="Título11">Novembro[[#Headers],[Nome do Funcionário]]</definedName>
    <definedName name="Título12">Dezembro[[#Headers],[Nome do Funcionário]]</definedName>
    <definedName name="Título2">Fevereiro[[#Headers],[Nome do Funcionário]]</definedName>
    <definedName name="Título3">Março[[#Headers],[Nome do Funcionário]]</definedName>
    <definedName name="Título4">Abril[[#Headers],[Nome do Funcionário]]</definedName>
    <definedName name="Título5">Maio[[#Headers],[Nome do Funcionário]]</definedName>
    <definedName name="Título6">Junho[[#Headers],[Nome do Funcionário]]</definedName>
    <definedName name="Título7">Julho[[#Headers],[Nome do Funcionário]]</definedName>
    <definedName name="Título8">Agosto[[#Headers],[Nome do Funcionário]]</definedName>
    <definedName name="Título9">Setembro[[#Headers],[Nome do Funcionário]]</definedName>
    <definedName name="TítuloColuna13">NomeDoFuncionário[[#Headers],[Nomes dos Funcionários]]</definedName>
    <definedName name="_xlnm.Print_Titles" localSheetId="3">Abril!$4:$6</definedName>
    <definedName name="_xlnm.Print_Titles" localSheetId="7">Agosto!$4:$6</definedName>
    <definedName name="_xlnm.Print_Titles" localSheetId="11">Dezembro!$4:$6</definedName>
    <definedName name="_xlnm.Print_Titles" localSheetId="1">Fevereiro!$4:$6</definedName>
    <definedName name="_xlnm.Print_Titles" localSheetId="0">Janeiro!$4:$6</definedName>
    <definedName name="_xlnm.Print_Titles" localSheetId="6">Julho!$4:$6</definedName>
    <definedName name="_xlnm.Print_Titles" localSheetId="5">Junho!$4:$6</definedName>
    <definedName name="_xlnm.Print_Titles" localSheetId="4">Maio!$4:$6</definedName>
    <definedName name="_xlnm.Print_Titles" localSheetId="2">Março!$4:$6</definedName>
    <definedName name="_xlnm.Print_Titles" localSheetId="10">Novembro!$4:$6</definedName>
    <definedName name="_xlnm.Print_Titles" localSheetId="9">Outubro!$4:$6</definedName>
    <definedName name="_xlnm.Print_Titles" localSheetId="8">Setembro!$4:$6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5" l="1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AF5" i="18"/>
  <c r="AE5" i="18"/>
  <c r="AD5" i="18"/>
  <c r="AC5" i="18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AG5" i="19"/>
  <c r="AF5" i="19"/>
  <c r="AE5" i="19"/>
  <c r="AD5" i="19"/>
  <c r="AC5" i="19"/>
  <c r="AB5" i="19"/>
  <c r="AA5" i="19"/>
  <c r="Z5" i="19"/>
  <c r="Y5" i="19"/>
  <c r="X5" i="19"/>
  <c r="W5" i="19"/>
  <c r="V5" i="19"/>
  <c r="U5" i="19"/>
  <c r="T5" i="19"/>
  <c r="S5" i="19"/>
  <c r="R5" i="19"/>
  <c r="Q5" i="19"/>
  <c r="P5" i="19"/>
  <c r="O5" i="19"/>
  <c r="N5" i="19"/>
  <c r="M5" i="19"/>
  <c r="L5" i="19"/>
  <c r="K5" i="19"/>
  <c r="J5" i="19"/>
  <c r="I5" i="19"/>
  <c r="H5" i="19"/>
  <c r="G5" i="19"/>
  <c r="F5" i="19"/>
  <c r="E5" i="19"/>
  <c r="D5" i="19"/>
  <c r="C5" i="19"/>
  <c r="AF5" i="20"/>
  <c r="AE5" i="20"/>
  <c r="AD5" i="20"/>
  <c r="AC5" i="20"/>
  <c r="AB5" i="20"/>
  <c r="AA5" i="20"/>
  <c r="Z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AG5" i="21"/>
  <c r="AF5" i="21"/>
  <c r="AE5" i="21"/>
  <c r="AD5" i="21"/>
  <c r="AC5" i="21"/>
  <c r="AB5" i="21"/>
  <c r="AA5" i="21"/>
  <c r="Z5" i="21"/>
  <c r="Y5" i="21"/>
  <c r="X5" i="21"/>
  <c r="W5" i="21"/>
  <c r="V5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E5" i="21"/>
  <c r="D5" i="21"/>
  <c r="C5" i="21"/>
  <c r="AG5" i="22"/>
  <c r="AF5" i="22"/>
  <c r="AE5" i="22"/>
  <c r="AD5" i="22"/>
  <c r="AC5" i="22"/>
  <c r="AB5" i="22"/>
  <c r="AA5" i="22"/>
  <c r="Z5" i="22"/>
  <c r="Y5" i="22"/>
  <c r="X5" i="22"/>
  <c r="W5" i="22"/>
  <c r="V5" i="22"/>
  <c r="U5" i="22"/>
  <c r="T5" i="22"/>
  <c r="S5" i="22"/>
  <c r="R5" i="22"/>
  <c r="Q5" i="22"/>
  <c r="P5" i="22"/>
  <c r="O5" i="22"/>
  <c r="N5" i="22"/>
  <c r="M5" i="22"/>
  <c r="L5" i="22"/>
  <c r="K5" i="22"/>
  <c r="J5" i="22"/>
  <c r="I5" i="22"/>
  <c r="H5" i="22"/>
  <c r="G5" i="22"/>
  <c r="F5" i="22"/>
  <c r="E5" i="22"/>
  <c r="D5" i="22"/>
  <c r="C5" i="22"/>
  <c r="AF5" i="23"/>
  <c r="AE5" i="23"/>
  <c r="AD5" i="23"/>
  <c r="AC5" i="23"/>
  <c r="AB5" i="23"/>
  <c r="AA5" i="23"/>
  <c r="Z5" i="23"/>
  <c r="Y5" i="23"/>
  <c r="X5" i="23"/>
  <c r="W5" i="23"/>
  <c r="V5" i="23"/>
  <c r="U5" i="23"/>
  <c r="T5" i="23"/>
  <c r="S5" i="23"/>
  <c r="R5" i="23"/>
  <c r="Q5" i="23"/>
  <c r="P5" i="23"/>
  <c r="O5" i="23"/>
  <c r="N5" i="23"/>
  <c r="M5" i="23"/>
  <c r="L5" i="23"/>
  <c r="K5" i="23"/>
  <c r="J5" i="23"/>
  <c r="I5" i="23"/>
  <c r="H5" i="23"/>
  <c r="G5" i="23"/>
  <c r="F5" i="23"/>
  <c r="E5" i="23"/>
  <c r="D5" i="23"/>
  <c r="C5" i="23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O5" i="24"/>
  <c r="N5" i="24"/>
  <c r="M5" i="24"/>
  <c r="L5" i="24"/>
  <c r="K5" i="24"/>
  <c r="J5" i="24"/>
  <c r="I5" i="24"/>
  <c r="H5" i="24"/>
  <c r="G5" i="24"/>
  <c r="F5" i="24"/>
  <c r="E5" i="24"/>
  <c r="D5" i="24"/>
  <c r="C5" i="24"/>
  <c r="AF5" i="25"/>
  <c r="AE5" i="25"/>
  <c r="AD5" i="25"/>
  <c r="AC5" i="25"/>
  <c r="AB5" i="25"/>
  <c r="AA5" i="25"/>
  <c r="Z5" i="25"/>
  <c r="Y5" i="25"/>
  <c r="X5" i="25"/>
  <c r="W5" i="25"/>
  <c r="V5" i="25"/>
  <c r="U5" i="25"/>
  <c r="T5" i="25"/>
  <c r="S5" i="25"/>
  <c r="R5" i="25"/>
  <c r="Q5" i="25"/>
  <c r="P5" i="25"/>
  <c r="O5" i="25"/>
  <c r="N5" i="25"/>
  <c r="M5" i="25"/>
  <c r="L5" i="25"/>
  <c r="K5" i="25"/>
  <c r="J5" i="25"/>
  <c r="I5" i="25"/>
  <c r="H5" i="25"/>
  <c r="G5" i="25"/>
  <c r="F5" i="25"/>
  <c r="E5" i="25"/>
  <c r="D5" i="25"/>
  <c r="C5" i="25"/>
  <c r="AG5" i="15"/>
  <c r="AF5" i="15"/>
  <c r="AE5" i="15"/>
  <c r="AD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D5" i="15"/>
  <c r="C5" i="15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AH7" i="25" l="1"/>
  <c r="AH8" i="25"/>
  <c r="AH9" i="25"/>
  <c r="AH10" i="25"/>
  <c r="AH11" i="25"/>
  <c r="AH7" i="23"/>
  <c r="AH8" i="23"/>
  <c r="AH9" i="23"/>
  <c r="AH10" i="23"/>
  <c r="AH11" i="23"/>
  <c r="AH7" i="20"/>
  <c r="AH8" i="20"/>
  <c r="AH9" i="20"/>
  <c r="AH10" i="20"/>
  <c r="AH11" i="20"/>
  <c r="AH7" i="18"/>
  <c r="AH8" i="18"/>
  <c r="AH9" i="18"/>
  <c r="AH10" i="18"/>
  <c r="AH11" i="18"/>
  <c r="AD12" i="15"/>
  <c r="AE12" i="15"/>
  <c r="AF12" i="15"/>
  <c r="AG12" i="15"/>
  <c r="AE12" i="25"/>
  <c r="AF12" i="25"/>
  <c r="AG12" i="25"/>
  <c r="AE12" i="24"/>
  <c r="AF12" i="24"/>
  <c r="AG12" i="24"/>
  <c r="AE12" i="23"/>
  <c r="AF12" i="23"/>
  <c r="AG12" i="23"/>
  <c r="AF12" i="22"/>
  <c r="AG12" i="22"/>
  <c r="AF12" i="21"/>
  <c r="AG12" i="21"/>
  <c r="AF12" i="20"/>
  <c r="AG12" i="20"/>
  <c r="AF12" i="19"/>
  <c r="AG12" i="19"/>
  <c r="AG12" i="18"/>
  <c r="AF12" i="18"/>
  <c r="AF12" i="17"/>
  <c r="AG12" i="17"/>
  <c r="AH9" i="4" l="1"/>
  <c r="AH10" i="4"/>
  <c r="B12" i="23" l="1"/>
  <c r="AD12" i="25"/>
  <c r="AC12" i="25"/>
  <c r="AB12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B12" i="25"/>
  <c r="AH4" i="25"/>
  <c r="B1" i="25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AH11" i="24"/>
  <c r="AH10" i="24"/>
  <c r="AH9" i="24"/>
  <c r="AH8" i="24"/>
  <c r="AH7" i="24"/>
  <c r="AH4" i="24"/>
  <c r="B1" i="24"/>
  <c r="AD12" i="23"/>
  <c r="AC12" i="23"/>
  <c r="AB12" i="23"/>
  <c r="AA12" i="23"/>
  <c r="Z12" i="23"/>
  <c r="Y12" i="23"/>
  <c r="X12" i="23"/>
  <c r="W12" i="23"/>
  <c r="V12" i="23"/>
  <c r="U12" i="23"/>
  <c r="T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AH12" i="23"/>
  <c r="AH4" i="23"/>
  <c r="B1" i="23"/>
  <c r="AE12" i="22"/>
  <c r="AD12" i="22"/>
  <c r="AC12" i="22"/>
  <c r="AB12" i="22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AH11" i="22"/>
  <c r="AH10" i="22"/>
  <c r="AH9" i="22"/>
  <c r="AH8" i="22"/>
  <c r="AH7" i="22"/>
  <c r="AH4" i="22"/>
  <c r="B1" i="22"/>
  <c r="AE12" i="21"/>
  <c r="AD12" i="21"/>
  <c r="AC12" i="21"/>
  <c r="AB12" i="21"/>
  <c r="AA12" i="21"/>
  <c r="Z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B12" i="21"/>
  <c r="AH11" i="21"/>
  <c r="AH10" i="21"/>
  <c r="AH9" i="21"/>
  <c r="AH8" i="21"/>
  <c r="AH7" i="21"/>
  <c r="AH4" i="21"/>
  <c r="B1" i="21"/>
  <c r="AE12" i="20"/>
  <c r="AD12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AH4" i="20"/>
  <c r="B1" i="20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B12" i="19"/>
  <c r="AH11" i="19"/>
  <c r="AH10" i="19"/>
  <c r="AH9" i="19"/>
  <c r="AH8" i="19"/>
  <c r="AH7" i="19"/>
  <c r="AH4" i="19"/>
  <c r="B1" i="19"/>
  <c r="AE12" i="18"/>
  <c r="AD12" i="18"/>
  <c r="AC12" i="18"/>
  <c r="AB12" i="18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B12" i="18"/>
  <c r="AH12" i="18"/>
  <c r="AH4" i="18"/>
  <c r="B1" i="18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12" i="17"/>
  <c r="AH11" i="17"/>
  <c r="AH10" i="17"/>
  <c r="AH9" i="17"/>
  <c r="AH8" i="17"/>
  <c r="AH7" i="17"/>
  <c r="AH4" i="17"/>
  <c r="B1" i="17"/>
  <c r="B1" i="15"/>
  <c r="B1" i="5"/>
  <c r="AH12" i="21" l="1"/>
  <c r="AH12" i="17"/>
  <c r="AH12" i="22"/>
  <c r="AH12" i="25"/>
  <c r="AH12" i="20"/>
  <c r="AH12" i="19"/>
  <c r="AH12" i="24"/>
  <c r="AH4" i="15" l="1"/>
  <c r="C12" i="4" l="1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7" i="15" l="1"/>
  <c r="AH8" i="15"/>
  <c r="AH9" i="15"/>
  <c r="AH10" i="15"/>
  <c r="AH11" i="15"/>
  <c r="AH12" i="15" l="1"/>
  <c r="C12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B12" i="15" l="1"/>
  <c r="B12" i="5"/>
  <c r="B12" i="4"/>
  <c r="AH11" i="5" l="1"/>
  <c r="AH10" i="5"/>
  <c r="AH9" i="5"/>
  <c r="AH11" i="4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AH8" i="5"/>
  <c r="AH7" i="5"/>
  <c r="AH12" i="5" l="1"/>
  <c r="AH7" i="4"/>
  <c r="AH8" i="4"/>
  <c r="AH12" i="4" l="1"/>
</calcChain>
</file>

<file path=xl/sharedStrings.xml><?xml version="1.0" encoding="utf-8"?>
<sst xmlns="http://schemas.openxmlformats.org/spreadsheetml/2006/main" count="598" uniqueCount="65">
  <si>
    <t>Calendário de Ausências dos Funcionários</t>
  </si>
  <si>
    <t>Tipo de Ausência</t>
  </si>
  <si>
    <t>Janeiro</t>
  </si>
  <si>
    <t>Nome do Funcionário</t>
  </si>
  <si>
    <t>Funcionário 1</t>
  </si>
  <si>
    <t>Funcionário 2</t>
  </si>
  <si>
    <t>Funcionário 3</t>
  </si>
  <si>
    <t>Funcionário 4</t>
  </si>
  <si>
    <t>Funcionário 5</t>
  </si>
  <si>
    <t>F</t>
  </si>
  <si>
    <t>Datas da Ausência</t>
  </si>
  <si>
    <t>1</t>
  </si>
  <si>
    <t>Férias</t>
  </si>
  <si>
    <t>2</t>
  </si>
  <si>
    <t>3</t>
  </si>
  <si>
    <t>P</t>
  </si>
  <si>
    <t>4</t>
  </si>
  <si>
    <t>D</t>
  </si>
  <si>
    <t>5</t>
  </si>
  <si>
    <t>Motivos Pessoais</t>
  </si>
  <si>
    <t>6</t>
  </si>
  <si>
    <t>7</t>
  </si>
  <si>
    <t>8</t>
  </si>
  <si>
    <t>9</t>
  </si>
  <si>
    <t>Doença</t>
  </si>
  <si>
    <t>10</t>
  </si>
  <si>
    <t>11</t>
  </si>
  <si>
    <t>12</t>
  </si>
  <si>
    <t>Personalizado 1</t>
  </si>
  <si>
    <t>13</t>
  </si>
  <si>
    <t>14</t>
  </si>
  <si>
    <t>15</t>
  </si>
  <si>
    <t>16</t>
  </si>
  <si>
    <t>Personalizado 2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</si>
  <si>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</si>
  <si>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</si>
  <si>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</si>
  <si>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</si>
  <si>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</si>
  <si>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</si>
  <si>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</si>
  <si>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</si>
  <si>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</si>
  <si>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</si>
  <si>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</si>
  <si>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</si>
  <si>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</si>
  <si>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</si>
  <si>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</si>
  <si>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Introduza o ano:</t>
  </si>
  <si>
    <t>Total de Dias</t>
  </si>
  <si>
    <t>Fevereiro</t>
  </si>
  <si>
    <t xml:space="preserve"> </t>
  </si>
  <si>
    <t xml:space="preserve">  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</si>
  <si>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</si>
  <si>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</si>
  <si>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</si>
  <si>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</si>
  <si>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</si>
  <si>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</si>
  <si>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</si>
  <si>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</si>
  <si>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</si>
  <si>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</si>
  <si>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Nomes dos Funcionários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</si>
</sst>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0;0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3" tint="-0.24994659260841701"/>
      <name val="Calibri"/>
      <family val="2"/>
      <scheme val="major"/>
    </font>
    <font>
      <b/>
      <sz val="18"/>
      <color theme="4" tint="-0.24994659260841701"/>
      <name val="Calibri"/>
      <family val="2"/>
      <scheme val="minor"/>
    </font>
    <font>
      <b/>
      <sz val="26"/>
      <color theme="3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E3E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horizontal="left" vertical="center"/>
    </xf>
    <xf numFmtId="0" fontId="6" fillId="0" borderId="0" applyNumberFormat="0" applyFill="0" applyBorder="0" applyProtection="0">
      <alignment vertical="top"/>
    </xf>
    <xf numFmtId="0" fontId="4" fillId="0" borderId="0" applyNumberFormat="0" applyFill="0" applyBorder="0" applyProtection="0">
      <alignment vertical="top"/>
    </xf>
    <xf numFmtId="0" fontId="5" fillId="2" borderId="0" applyNumberFormat="0" applyBorder="0" applyProtection="0">
      <alignment horizontal="center" vertical="center"/>
    </xf>
    <xf numFmtId="0" fontId="2" fillId="20" borderId="0" applyNumberFormat="0" applyProtection="0">
      <alignment horizontal="right" vertical="center" indent="1"/>
    </xf>
    <xf numFmtId="0" fontId="1" fillId="0" borderId="0" applyNumberFormat="0" applyFill="0" applyBorder="0" applyProtection="0">
      <alignment horizontal="left" vertical="center" indent="2"/>
    </xf>
    <xf numFmtId="0" fontId="3" fillId="3" borderId="0" applyNumberFormat="0" applyBorder="0" applyAlignment="0" applyProtection="0"/>
    <xf numFmtId="0" fontId="1" fillId="4" borderId="0" applyNumberFormat="0" applyBorder="0" applyProtection="0">
      <alignment horizontal="center" vertical="center"/>
    </xf>
    <xf numFmtId="0" fontId="2" fillId="9" borderId="0" applyNumberFormat="0" applyBorder="0" applyAlignment="0" applyProtection="0"/>
    <xf numFmtId="0" fontId="1" fillId="5" borderId="0" applyNumberFormat="0" applyBorder="0" applyAlignment="0" applyProtection="0"/>
    <xf numFmtId="0" fontId="3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15" borderId="0" applyNumberFormat="0" applyBorder="0" applyAlignment="0" applyProtection="0"/>
    <xf numFmtId="0" fontId="1" fillId="8" borderId="0" applyNumberFormat="0" applyBorder="0" applyAlignment="0" applyProtection="0"/>
    <xf numFmtId="0" fontId="3" fillId="15" borderId="0" applyNumberFormat="0" applyBorder="0" applyAlignment="0" applyProtection="0"/>
    <xf numFmtId="0" fontId="1" fillId="18" borderId="0" applyNumberFormat="0" applyBorder="0" applyAlignment="0" applyProtection="0"/>
    <xf numFmtId="0" fontId="2" fillId="17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1" fillId="2" borderId="0" applyNumberFormat="0" applyBorder="0" applyAlignment="0" applyProtection="0"/>
    <xf numFmtId="0" fontId="2" fillId="12" borderId="0" applyNumberFormat="0" applyBorder="0" applyProtection="0">
      <alignment horizontal="left" vertical="center" indent="1"/>
    </xf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" fontId="1" fillId="0" borderId="0" applyFill="0" applyBorder="0" applyProtection="0">
      <alignment horizontal="center" vertical="center"/>
    </xf>
    <xf numFmtId="0" fontId="1" fillId="0" borderId="0" applyNumberFormat="0" applyFill="0" applyBorder="0">
      <alignment horizontal="left" vertical="center" wrapText="1" indent="2"/>
    </xf>
    <xf numFmtId="0" fontId="7" fillId="0" borderId="0">
      <alignment horizontal="center"/>
    </xf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4" borderId="1" applyNumberFormat="0" applyAlignment="0" applyProtection="0"/>
    <xf numFmtId="0" fontId="13" fillId="25" borderId="2" applyNumberFormat="0" applyAlignment="0" applyProtection="0"/>
    <xf numFmtId="0" fontId="14" fillId="25" borderId="1" applyNumberFormat="0" applyAlignment="0" applyProtection="0"/>
    <xf numFmtId="0" fontId="15" fillId="0" borderId="3" applyNumberFormat="0" applyFill="0" applyAlignment="0" applyProtection="0"/>
    <xf numFmtId="0" fontId="16" fillId="26" borderId="4" applyNumberFormat="0" applyAlignment="0" applyProtection="0"/>
    <xf numFmtId="0" fontId="17" fillId="0" borderId="0" applyNumberFormat="0" applyFill="0" applyBorder="0" applyAlignment="0" applyProtection="0"/>
    <xf numFmtId="0" fontId="1" fillId="27" borderId="5" applyNumberFormat="0" applyFont="0" applyAlignment="0" applyProtection="0"/>
    <xf numFmtId="0" fontId="18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>
      <alignment horizontal="left" vertical="center"/>
    </xf>
    <xf numFmtId="0" fontId="1" fillId="0" borderId="0" xfId="26">
      <alignment horizontal="left" vertical="center" wrapText="1" indent="2"/>
    </xf>
    <xf numFmtId="0" fontId="0" fillId="0" borderId="0" xfId="0" applyAlignment="1">
      <alignment horizontal="center" vertical="center"/>
    </xf>
    <xf numFmtId="0" fontId="2" fillId="15" borderId="0" xfId="12" applyAlignment="1" applyProtection="1">
      <alignment horizontal="center" vertical="center"/>
    </xf>
    <xf numFmtId="0" fontId="2" fillId="10" borderId="0" xfId="19" applyAlignment="1" applyProtection="1">
      <alignment horizontal="center" vertical="center"/>
    </xf>
    <xf numFmtId="0" fontId="2" fillId="13" borderId="0" xfId="23" applyAlignment="1" applyProtection="1">
      <alignment horizontal="center" vertical="center"/>
    </xf>
    <xf numFmtId="166" fontId="2" fillId="9" borderId="0" xfId="8" applyNumberFormat="1" applyAlignment="1" applyProtection="1">
      <alignment horizontal="center" vertical="center"/>
    </xf>
    <xf numFmtId="166" fontId="2" fillId="14" borderId="0" xfId="24" applyNumberFormat="1" applyAlignment="1" applyProtection="1">
      <alignment horizontal="center" vertical="center"/>
    </xf>
    <xf numFmtId="0" fontId="1" fillId="0" borderId="0" xfId="26" applyFill="1" applyBorder="1">
      <alignment horizontal="left" vertical="center" wrapText="1" indent="2"/>
    </xf>
    <xf numFmtId="1" fontId="1" fillId="0" borderId="0" xfId="25" applyFill="1" applyBorder="1" applyProtection="1">
      <alignment horizontal="center" vertical="center"/>
    </xf>
    <xf numFmtId="0" fontId="5" fillId="2" borderId="0" xfId="3" applyProtection="1">
      <alignment horizontal="center" vertical="center"/>
    </xf>
    <xf numFmtId="166" fontId="0" fillId="0" borderId="0" xfId="0" applyNumberFormat="1" applyAlignment="1">
      <alignment horizontal="center" vertical="center"/>
    </xf>
    <xf numFmtId="0" fontId="6" fillId="0" borderId="0" xfId="1" applyProtection="1">
      <alignment vertical="top"/>
    </xf>
    <xf numFmtId="0" fontId="1" fillId="2" borderId="0" xfId="21" applyBorder="1" applyAlignment="1" applyProtection="1">
      <alignment horizontal="left" vertical="center" indent="1"/>
    </xf>
    <xf numFmtId="0" fontId="0" fillId="0" borderId="0" xfId="2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 wrapText="1"/>
    </xf>
    <xf numFmtId="0" fontId="2" fillId="20" borderId="0" xfId="4" applyProtection="1">
      <alignment horizontal="right" vertical="center" indent="1"/>
    </xf>
    <xf numFmtId="0" fontId="7" fillId="0" borderId="0" xfId="27">
      <alignment horizontal="center"/>
    </xf>
    <xf numFmtId="0" fontId="0" fillId="0" borderId="0" xfId="0" applyAlignment="1">
      <alignment horizontal="left" vertical="center" indent="1"/>
    </xf>
    <xf numFmtId="0" fontId="6" fillId="0" borderId="0" xfId="1">
      <alignment vertical="top"/>
    </xf>
    <xf numFmtId="0" fontId="8" fillId="0" borderId="0" xfId="0" applyFont="1" applyAlignment="1">
      <alignment horizontal="center" vertical="center"/>
    </xf>
    <xf numFmtId="0" fontId="5" fillId="2" borderId="0" xfId="3" applyProtection="1">
      <alignment horizontal="center" vertical="center"/>
    </xf>
    <xf numFmtId="0" fontId="1" fillId="2" borderId="0" xfId="21" applyAlignment="1" applyProtection="1">
      <alignment horizontal="left" vertical="center"/>
    </xf>
  </cellXfs>
  <cellStyles count="49">
    <cellStyle name="20% - Cor1" xfId="15" builtinId="30" customBuiltin="1"/>
    <cellStyle name="20% - Cor2" xfId="44" builtinId="34" customBuiltin="1"/>
    <cellStyle name="20% - Cor3" xfId="21" builtinId="38" customBuiltin="1"/>
    <cellStyle name="20% - Cor4" xfId="7" builtinId="42" customBuiltin="1"/>
    <cellStyle name="20% - Cor5" xfId="47" builtinId="46" customBuiltin="1"/>
    <cellStyle name="20% - Cor6" xfId="11" builtinId="50" customBuiltin="1"/>
    <cellStyle name="40% - Cor1" xfId="16" builtinId="31" customBuiltin="1"/>
    <cellStyle name="40% - Cor2" xfId="19" builtinId="35" customBuiltin="1"/>
    <cellStyle name="40% - Cor3" xfId="22" builtinId="39" customBuiltin="1"/>
    <cellStyle name="40% - Cor4" xfId="8" builtinId="43" customBuiltin="1"/>
    <cellStyle name="40% - Cor5" xfId="24" builtinId="47" customBuiltin="1"/>
    <cellStyle name="40% - Cor6" xfId="12" builtinId="51" customBuiltin="1"/>
    <cellStyle name="60% - Cor1" xfId="17" builtinId="32" customBuiltin="1"/>
    <cellStyle name="60% - Cor2" xfId="45" builtinId="36" customBuiltin="1"/>
    <cellStyle name="60% - Cor3" xfId="23" builtinId="40" customBuiltin="1"/>
    <cellStyle name="60% - Cor4" xfId="9" builtinId="44" customBuiltin="1"/>
    <cellStyle name="60% - Cor5" xfId="48" builtinId="48" customBuiltin="1"/>
    <cellStyle name="60% - Cor6" xfId="13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38" builtinId="22" customBuiltin="1"/>
    <cellStyle name="Célula Ligada" xfId="39" builtinId="24" customBuiltin="1"/>
    <cellStyle name="Cor1" xfId="14" builtinId="29" customBuiltin="1"/>
    <cellStyle name="Cor2" xfId="18" builtinId="33" customBuiltin="1"/>
    <cellStyle name="Cor3" xfId="20" builtinId="37" customBuiltin="1"/>
    <cellStyle name="Cor4" xfId="6" builtinId="41" customBuiltin="1"/>
    <cellStyle name="Cor5" xfId="46" builtinId="45" customBuiltin="1"/>
    <cellStyle name="Cor6" xfId="10" builtinId="49" customBuiltin="1"/>
    <cellStyle name="Correto" xfId="33" builtinId="26" customBuiltin="1"/>
    <cellStyle name="Entrada" xfId="36" builtinId="20" customBuiltin="1"/>
    <cellStyle name="Etiqueta" xfId="27" xr:uid="{00000000-0005-0000-0000-000020000000}"/>
    <cellStyle name="Funcionário" xfId="26" xr:uid="{00000000-0005-0000-0000-000021000000}"/>
    <cellStyle name="Incorreto" xfId="34" builtinId="27" customBuiltin="1"/>
    <cellStyle name="Moeda" xfId="30" builtinId="4" customBuiltin="1"/>
    <cellStyle name="Moeda [0]" xfId="31" builtinId="7" customBuiltin="1"/>
    <cellStyle name="Neutro" xfId="35" builtinId="28" customBuiltin="1"/>
    <cellStyle name="Normal" xfId="0" builtinId="0" customBuiltin="1"/>
    <cellStyle name="Nota" xfId="42" builtinId="10" customBuiltin="1"/>
    <cellStyle name="Percentagem" xfId="32" builtinId="5" customBuiltin="1"/>
    <cellStyle name="Saída" xfId="37" builtinId="21" customBuiltin="1"/>
    <cellStyle name="Separador de milhares [0]" xfId="29" builtinId="6" customBuiltin="1"/>
    <cellStyle name="Texto de Aviso" xfId="41" builtinId="11" customBuiltin="1"/>
    <cellStyle name="Texto Explicativo" xfId="43" builtinId="53" customBuiltin="1"/>
    <cellStyle name="Título" xfId="1" builtinId="15" customBuiltin="1"/>
    <cellStyle name="Total" xfId="25" builtinId="25" customBuiltin="1"/>
    <cellStyle name="Verificar Célula" xfId="40" builtinId="23" customBuiltin="1"/>
    <cellStyle name="Vírgula" xfId="28" builtinId="3" customBuiltin="1"/>
  </cellStyles>
  <dxfs count="903"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b val="0"/>
        <i val="0"/>
        <color theme="3"/>
      </font>
      <border>
        <vertical/>
        <horizontal/>
      </border>
    </dxf>
    <dxf>
      <font>
        <color theme="0"/>
      </font>
      <border>
        <vertical/>
        <horizontal/>
      </border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2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;0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none">
          <fgColor indexed="64"/>
          <bgColor indexed="65"/>
        </patternFill>
      </fill>
    </dxf>
    <dxf>
      <protection locked="1" hidden="0"/>
    </dxf>
    <dxf>
      <protection locked="1" hidden="0"/>
    </dxf>
    <dxf>
      <protection locked="1" hidden="0"/>
    </dxf>
    <dxf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6795556505021"/>
        </top>
        <bottom style="medium">
          <color theme="2" tint="-0.499984740745262"/>
        </bottom>
        <vertical/>
        <horizontal/>
      </border>
    </dxf>
    <dxf>
      <font>
        <color theme="1"/>
      </font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3743705557422"/>
        </top>
        <bottom style="medium">
          <color theme="2" tint="-0.499984740745262"/>
        </bottom>
        <vertical/>
        <horizontal style="thin">
          <color theme="0" tint="-0.14993743705557422"/>
        </horizontal>
      </border>
    </dxf>
    <dxf>
      <font>
        <color theme="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3743705557422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4.9989318521683403E-2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0.14996795556505021"/>
        </patternFill>
      </fill>
    </dxf>
    <dxf>
      <fill>
        <patternFill patternType="solid">
          <fgColor theme="4" tint="0.79992065187536243"/>
          <bgColor theme="0" tint="-4.9989318521683403E-2"/>
        </patternFill>
      </fill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color theme="1"/>
      </font>
      <fill>
        <patternFill patternType="none">
          <bgColor auto="1"/>
        </patternFill>
      </fill>
      <border>
        <left/>
        <right/>
        <top style="thin">
          <color theme="2" tint="-9.9917600024414813E-2"/>
        </top>
        <bottom style="thin">
          <color theme="2" tint="-9.9948118533890809E-2"/>
        </bottom>
        <vertical/>
        <horizontal style="thin">
          <color theme="2" tint="-9.9917600024414813E-2"/>
        </horizontal>
      </border>
    </dxf>
    <dxf>
      <font>
        <color theme="1"/>
      </font>
      <fill>
        <patternFill>
          <bgColor theme="6" tint="0.79998168889431442"/>
        </patternFill>
      </fill>
      <border diagonalUp="0" diagonalDown="0">
        <left style="thin">
          <color theme="0"/>
        </left>
        <right style="thin">
          <color theme="0"/>
        </right>
        <top/>
        <bottom style="medium">
          <color theme="2" tint="-0.499984740745262"/>
        </bottom>
        <vertical style="thin">
          <color theme="0"/>
        </vertical>
        <horizontal/>
      </border>
    </dxf>
    <dxf>
      <font>
        <color theme="0"/>
      </font>
      <fill>
        <patternFill>
          <bgColor theme="3"/>
        </patternFill>
      </fill>
    </dxf>
    <dxf>
      <font>
        <color theme="1"/>
      </font>
      <border diagonalUp="0" diagonalDown="0">
        <left/>
        <right/>
        <top/>
        <bottom/>
        <vertical style="thin">
          <color theme="0"/>
        </vertical>
        <horizontal/>
      </border>
    </dxf>
  </dxfs>
  <tableStyles count="1" defaultPivotStyle="PivotStyleLight16">
    <tableStyle name="Tabela de Ausências dos Funcionários" pivot="0" count="13" xr9:uid="{00000000-0011-0000-FFFF-FFFF00000000}">
      <tableStyleElement type="wholeTable" dxfId="902"/>
      <tableStyleElement type="headerRow" dxfId="901"/>
      <tableStyleElement type="totalRow" dxfId="900"/>
      <tableStyleElement type="firstColumn" dxfId="899"/>
      <tableStyleElement type="lastColumn" dxfId="898"/>
      <tableStyleElement type="firstRowStripe" dxfId="897"/>
      <tableStyleElement type="secondRowStripe" dxfId="896"/>
      <tableStyleElement type="firstColumnStripe" dxfId="895"/>
      <tableStyleElement type="secondColumnStripe" dxfId="894"/>
      <tableStyleElement type="firstHeaderCell" dxfId="893"/>
      <tableStyleElement type="lastHeaderCell" dxfId="892"/>
      <tableStyleElement type="firstTotalCell" dxfId="891"/>
      <tableStyleElement type="lastTotalCell" dxfId="89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Janeiro" displayName="Janeiro" ref="B6:AH12" totalsRowCount="1" headerRowDxfId="889" dataDxfId="888" totalsRowDxfId="887">
  <autoFilter ref="B6:AH11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000-000001000000}" name="Nome do Funcionário" totalsRowFunction="custom" dataDxfId="886" totalsRowDxfId="65" dataCellStyle="Funcionário">
      <totalsRowFormula>NomeDoMês&amp;" Total"</totalsRowFormula>
    </tableColumn>
    <tableColumn id="2" xr3:uid="{00000000-0010-0000-0000-000002000000}" name="1" totalsRowFunction="custom" dataDxfId="885" totalsRowDxfId="64">
      <totalsRowFormula>SUBTOTAL(103,Janeiro!$C$7:$C$11)</totalsRowFormula>
    </tableColumn>
    <tableColumn id="3" xr3:uid="{00000000-0010-0000-0000-000003000000}" name="2" totalsRowFunction="custom" dataDxfId="884" totalsRowDxfId="63">
      <totalsRowFormula>SUBTOTAL(103,Janeiro!$D$7:$D$11)</totalsRowFormula>
    </tableColumn>
    <tableColumn id="4" xr3:uid="{00000000-0010-0000-0000-000004000000}" name="3" totalsRowFunction="custom" dataDxfId="883" totalsRowDxfId="62">
      <totalsRowFormula>SUBTOTAL(103,Janeiro!$E$7:$E$11)</totalsRowFormula>
    </tableColumn>
    <tableColumn id="5" xr3:uid="{00000000-0010-0000-0000-000005000000}" name="4" totalsRowFunction="custom" dataDxfId="882" totalsRowDxfId="61">
      <totalsRowFormula>SUBTOTAL(103,Janeiro!$F$7:$F$11)</totalsRowFormula>
    </tableColumn>
    <tableColumn id="6" xr3:uid="{00000000-0010-0000-0000-000006000000}" name="5" totalsRowFunction="custom" totalsRowDxfId="60">
      <totalsRowFormula>SUBTOTAL(103,Janeiro!$G$7:$G$11)</totalsRowFormula>
    </tableColumn>
    <tableColumn id="7" xr3:uid="{00000000-0010-0000-0000-000007000000}" name="6" totalsRowFunction="custom" dataDxfId="881" totalsRowDxfId="59">
      <totalsRowFormula>SUBTOTAL(103,Janeiro!$H$7:$H$11)</totalsRowFormula>
    </tableColumn>
    <tableColumn id="8" xr3:uid="{00000000-0010-0000-0000-000008000000}" name="7" totalsRowFunction="custom" dataDxfId="880" totalsRowDxfId="58">
      <totalsRowFormula>SUBTOTAL(103,Janeiro!$I$7:$I$11)</totalsRowFormula>
    </tableColumn>
    <tableColumn id="9" xr3:uid="{00000000-0010-0000-0000-000009000000}" name="8" totalsRowFunction="custom" dataDxfId="879" totalsRowDxfId="57">
      <totalsRowFormula>SUBTOTAL(103,Janeiro!$J$7:$J$11)</totalsRowFormula>
    </tableColumn>
    <tableColumn id="10" xr3:uid="{00000000-0010-0000-0000-00000A000000}" name="9" totalsRowFunction="custom" dataDxfId="878" totalsRowDxfId="56">
      <totalsRowFormula>SUBTOTAL(103,Janeiro!$K$7:$K$11)</totalsRowFormula>
    </tableColumn>
    <tableColumn id="11" xr3:uid="{00000000-0010-0000-0000-00000B000000}" name="10" totalsRowFunction="custom" dataDxfId="877" totalsRowDxfId="55">
      <totalsRowFormula>SUBTOTAL(103,Janeiro!$L$7:$L$11)</totalsRowFormula>
    </tableColumn>
    <tableColumn id="12" xr3:uid="{00000000-0010-0000-0000-00000C000000}" name="11" totalsRowFunction="custom" dataDxfId="876" totalsRowDxfId="54">
      <totalsRowFormula>SUBTOTAL(103,Janeiro!$M$7:$M$11)</totalsRowFormula>
    </tableColumn>
    <tableColumn id="13" xr3:uid="{00000000-0010-0000-0000-00000D000000}" name="12" totalsRowFunction="custom" dataDxfId="875" totalsRowDxfId="53">
      <totalsRowFormula>SUBTOTAL(103,Janeiro!$N$7:$N$11)</totalsRowFormula>
    </tableColumn>
    <tableColumn id="14" xr3:uid="{00000000-0010-0000-0000-00000E000000}" name="13" totalsRowFunction="custom" dataDxfId="874" totalsRowDxfId="52">
      <totalsRowFormula>SUBTOTAL(103,Janeiro!$O$7:$O$11)</totalsRowFormula>
    </tableColumn>
    <tableColumn id="15" xr3:uid="{00000000-0010-0000-0000-00000F000000}" name="14" totalsRowFunction="custom" dataDxfId="873" totalsRowDxfId="51">
      <totalsRowFormula>SUBTOTAL(103,Janeiro!$P$7:$P$11)</totalsRowFormula>
    </tableColumn>
    <tableColumn id="16" xr3:uid="{00000000-0010-0000-0000-000010000000}" name="15" totalsRowFunction="custom" dataDxfId="872" totalsRowDxfId="50">
      <totalsRowFormula>SUBTOTAL(103,Janeiro!$Q$7:$Q$11)</totalsRowFormula>
    </tableColumn>
    <tableColumn id="17" xr3:uid="{00000000-0010-0000-0000-000011000000}" name="16" totalsRowFunction="custom" dataDxfId="871" totalsRowDxfId="49">
      <totalsRowFormula>SUBTOTAL(103,Janeiro!$R$7:$R$11)</totalsRowFormula>
    </tableColumn>
    <tableColumn id="18" xr3:uid="{00000000-0010-0000-0000-000012000000}" name="17" totalsRowFunction="custom" dataDxfId="870" totalsRowDxfId="48">
      <totalsRowFormula>SUBTOTAL(103,Janeiro!$S$7:$S$11)</totalsRowFormula>
    </tableColumn>
    <tableColumn id="19" xr3:uid="{00000000-0010-0000-0000-000013000000}" name="18" totalsRowFunction="custom" dataDxfId="869" totalsRowDxfId="47">
      <totalsRowFormula>SUBTOTAL(103,Janeiro!$T$7:$T$11)</totalsRowFormula>
    </tableColumn>
    <tableColumn id="20" xr3:uid="{00000000-0010-0000-0000-000014000000}" name="19" totalsRowFunction="custom" dataDxfId="868" totalsRowDxfId="46">
      <totalsRowFormula>SUBTOTAL(103,Janeiro!$U$7:$U$11)</totalsRowFormula>
    </tableColumn>
    <tableColumn id="21" xr3:uid="{00000000-0010-0000-0000-000015000000}" name="20" totalsRowFunction="custom" dataDxfId="867" totalsRowDxfId="45">
      <totalsRowFormula>SUBTOTAL(103,Janeiro!$V$7:$V$11)</totalsRowFormula>
    </tableColumn>
    <tableColumn id="22" xr3:uid="{00000000-0010-0000-0000-000016000000}" name="21" totalsRowFunction="custom" dataDxfId="866" totalsRowDxfId="44">
      <totalsRowFormula>SUBTOTAL(103,Janeiro!$W$7:$W$11)</totalsRowFormula>
    </tableColumn>
    <tableColumn id="23" xr3:uid="{00000000-0010-0000-0000-000017000000}" name="22" totalsRowFunction="custom" dataDxfId="865" totalsRowDxfId="43">
      <totalsRowFormula>SUBTOTAL(103,Janeiro!$X$7:$X$11)</totalsRowFormula>
    </tableColumn>
    <tableColumn id="24" xr3:uid="{00000000-0010-0000-0000-000018000000}" name="23" totalsRowFunction="custom" dataDxfId="864" totalsRowDxfId="42">
      <totalsRowFormula>SUBTOTAL(103,Janeiro!$Y$7:$Y$11)</totalsRowFormula>
    </tableColumn>
    <tableColumn id="25" xr3:uid="{00000000-0010-0000-0000-000019000000}" name="24" totalsRowFunction="custom" dataDxfId="863" totalsRowDxfId="41">
      <totalsRowFormula>SUBTOTAL(103,Janeiro!$Z$7:$Z$11)</totalsRowFormula>
    </tableColumn>
    <tableColumn id="26" xr3:uid="{00000000-0010-0000-0000-00001A000000}" name="25" totalsRowFunction="custom" dataDxfId="862" totalsRowDxfId="40">
      <totalsRowFormula>SUBTOTAL(103,Janeiro!$AA$7:$AA$11)</totalsRowFormula>
    </tableColumn>
    <tableColumn id="27" xr3:uid="{00000000-0010-0000-0000-00001B000000}" name="26" totalsRowFunction="custom" dataDxfId="861" totalsRowDxfId="39">
      <totalsRowFormula>SUBTOTAL(103,Janeiro!$AB$7:$AB$11)</totalsRowFormula>
    </tableColumn>
    <tableColumn id="28" xr3:uid="{00000000-0010-0000-0000-00001C000000}" name="27" totalsRowFunction="custom" dataDxfId="860" totalsRowDxfId="38">
      <totalsRowFormula>SUBTOTAL(103,Janeiro!$AC$7:$AC$11)</totalsRowFormula>
    </tableColumn>
    <tableColumn id="29" xr3:uid="{00000000-0010-0000-0000-00001D000000}" name="28" totalsRowFunction="custom" dataDxfId="859" totalsRowDxfId="37">
      <totalsRowFormula>SUBTOTAL(103,Janeiro!$AD$7:$AD$11)</totalsRowFormula>
    </tableColumn>
    <tableColumn id="30" xr3:uid="{00000000-0010-0000-0000-00001E000000}" name="29" totalsRowFunction="custom" dataDxfId="858" totalsRowDxfId="36">
      <totalsRowFormula>SUBTOTAL(103,Janeiro!$AE$7:$AE$11)</totalsRowFormula>
    </tableColumn>
    <tableColumn id="31" xr3:uid="{00000000-0010-0000-0000-00001F000000}" name="30" totalsRowFunction="custom" dataDxfId="857" totalsRowDxfId="35">
      <totalsRowFormula>SUBTOTAL(103,Janeiro!$AF$7:$AF$11)</totalsRowFormula>
    </tableColumn>
    <tableColumn id="32" xr3:uid="{00000000-0010-0000-0000-000020000000}" name="31" totalsRowFunction="custom" dataDxfId="856" totalsRowDxfId="34">
      <totalsRowFormula>SUBTOTAL(103,Janeiro!$AG$7:$AG$11)</totalsRowFormula>
    </tableColumn>
    <tableColumn id="33" xr3:uid="{00000000-0010-0000-0000-000021000000}" name="Total de Dias" totalsRowFunction="sum" dataDxfId="855" totalsRowDxfId="33" dataCellStyle="Total">
      <calculatedColumnFormula>COUNTA(Janeiro!$C7:$AG7)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evereiro" displayName="Fevereiro" ref="B6:AH12" totalsRowCount="1" headerRowDxfId="854" dataDxfId="853" totalsRowDxfId="852">
  <tableColumns count="33">
    <tableColumn id="1" xr3:uid="{00000000-0010-0000-0100-000001000000}" name="Nome do Funcionário" totalsRowFunction="custom" dataDxfId="851" totalsRowDxfId="32" dataCellStyle="Funcionário">
      <totalsRowFormula>NomeDoMês&amp;" Total"</totalsRowFormula>
    </tableColumn>
    <tableColumn id="2" xr3:uid="{00000000-0010-0000-0100-000002000000}" name="1" totalsRowFunction="count" dataDxfId="850" totalsRowDxfId="31"/>
    <tableColumn id="3" xr3:uid="{00000000-0010-0000-0100-000003000000}" name="2" totalsRowFunction="count" dataDxfId="849" totalsRowDxfId="30"/>
    <tableColumn id="4" xr3:uid="{00000000-0010-0000-0100-000004000000}" name="3" totalsRowFunction="count" dataDxfId="848" totalsRowDxfId="29"/>
    <tableColumn id="5" xr3:uid="{00000000-0010-0000-0100-000005000000}" name="4" totalsRowFunction="count" dataDxfId="847" totalsRowDxfId="28"/>
    <tableColumn id="6" xr3:uid="{00000000-0010-0000-0100-000006000000}" name="5" totalsRowFunction="count" dataDxfId="846" totalsRowDxfId="27"/>
    <tableColumn id="7" xr3:uid="{00000000-0010-0000-0100-000007000000}" name="6" totalsRowFunction="count" dataDxfId="845" totalsRowDxfId="26"/>
    <tableColumn id="8" xr3:uid="{00000000-0010-0000-0100-000008000000}" name="7" totalsRowFunction="count" dataDxfId="844" totalsRowDxfId="25"/>
    <tableColumn id="9" xr3:uid="{00000000-0010-0000-0100-000009000000}" name="8" totalsRowFunction="count" dataDxfId="843" totalsRowDxfId="24"/>
    <tableColumn id="10" xr3:uid="{00000000-0010-0000-0100-00000A000000}" name="9" totalsRowFunction="count" dataDxfId="842" totalsRowDxfId="23"/>
    <tableColumn id="11" xr3:uid="{00000000-0010-0000-0100-00000B000000}" name="10" totalsRowFunction="count" dataDxfId="841" totalsRowDxfId="22"/>
    <tableColumn id="12" xr3:uid="{00000000-0010-0000-0100-00000C000000}" name="11" totalsRowFunction="count" dataDxfId="840" totalsRowDxfId="21"/>
    <tableColumn id="13" xr3:uid="{00000000-0010-0000-0100-00000D000000}" name="12" totalsRowFunction="count" dataDxfId="839" totalsRowDxfId="20"/>
    <tableColumn id="14" xr3:uid="{00000000-0010-0000-0100-00000E000000}" name="13" totalsRowFunction="count" dataDxfId="838" totalsRowDxfId="19"/>
    <tableColumn id="15" xr3:uid="{00000000-0010-0000-0100-00000F000000}" name="14" totalsRowFunction="count" dataDxfId="837" totalsRowDxfId="18"/>
    <tableColumn id="16" xr3:uid="{00000000-0010-0000-0100-000010000000}" name="15" totalsRowFunction="count" dataDxfId="836" totalsRowDxfId="17"/>
    <tableColumn id="17" xr3:uid="{00000000-0010-0000-0100-000011000000}" name="16" totalsRowFunction="count" dataDxfId="835" totalsRowDxfId="16"/>
    <tableColumn id="18" xr3:uid="{00000000-0010-0000-0100-000012000000}" name="17" totalsRowFunction="count" dataDxfId="834" totalsRowDxfId="15"/>
    <tableColumn id="19" xr3:uid="{00000000-0010-0000-0100-000013000000}" name="18" totalsRowFunction="count" dataDxfId="833" totalsRowDxfId="14"/>
    <tableColumn id="20" xr3:uid="{00000000-0010-0000-0100-000014000000}" name="19" totalsRowFunction="count" dataDxfId="832" totalsRowDxfId="13"/>
    <tableColumn id="21" xr3:uid="{00000000-0010-0000-0100-000015000000}" name="20" totalsRowFunction="count" dataDxfId="831" totalsRowDxfId="12"/>
    <tableColumn id="22" xr3:uid="{00000000-0010-0000-0100-000016000000}" name="21" totalsRowFunction="count" dataDxfId="830" totalsRowDxfId="11"/>
    <tableColumn id="23" xr3:uid="{00000000-0010-0000-0100-000017000000}" name="22" totalsRowFunction="count" dataDxfId="829" totalsRowDxfId="10"/>
    <tableColumn id="24" xr3:uid="{00000000-0010-0000-0100-000018000000}" name="23" totalsRowFunction="count" dataDxfId="828" totalsRowDxfId="9"/>
    <tableColumn id="25" xr3:uid="{00000000-0010-0000-0100-000019000000}" name="24" totalsRowFunction="count" dataDxfId="827" totalsRowDxfId="8"/>
    <tableColumn id="26" xr3:uid="{00000000-0010-0000-0100-00001A000000}" name="25" totalsRowFunction="count" dataDxfId="826" totalsRowDxfId="7"/>
    <tableColumn id="27" xr3:uid="{00000000-0010-0000-0100-00001B000000}" name="26" totalsRowFunction="count" dataDxfId="825" totalsRowDxfId="6"/>
    <tableColumn id="28" xr3:uid="{00000000-0010-0000-0100-00001C000000}" name="27" totalsRowFunction="count" dataDxfId="824" totalsRowDxfId="5"/>
    <tableColumn id="29" xr3:uid="{00000000-0010-0000-0100-00001D000000}" name="28" totalsRowFunction="count" dataDxfId="823" totalsRowDxfId="4"/>
    <tableColumn id="30" xr3:uid="{00000000-0010-0000-0100-00001E000000}" name="29" totalsRowFunction="count" dataDxfId="822" totalsRowDxfId="3"/>
    <tableColumn id="31" xr3:uid="{00000000-0010-0000-0100-00001F000000}" name=" " dataDxfId="821" totalsRowDxfId="2"/>
    <tableColumn id="32" xr3:uid="{00000000-0010-0000-0100-000020000000}" name="  " dataDxfId="820" totalsRowDxfId="1"/>
    <tableColumn id="33" xr3:uid="{00000000-0010-0000-0100-000021000000}" name="Total de Dias" totalsRowFunction="sum" dataDxfId="819" totalsRowDxfId="0" dataCellStyle="Total">
      <calculatedColumnFormula>COUNTA(Fevereiro[[#This Row],[1]:[29]])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Março" displayName="Março" ref="B6:AH12" totalsRowCount="1" headerRowDxfId="818" dataDxfId="817" totalsRowDxfId="816">
  <tableColumns count="33">
    <tableColumn id="1" xr3:uid="{00000000-0010-0000-0200-000001000000}" name="Nome do Funcionário" totalsRowFunction="custom" dataDxfId="815" totalsRowDxfId="814" dataCellStyle="Funcionário">
      <totalsRowFormula>NomeDoMês&amp;" Total"</totalsRowFormula>
    </tableColumn>
    <tableColumn id="2" xr3:uid="{00000000-0010-0000-0200-000002000000}" name="1" totalsRowFunction="count" dataDxfId="813" totalsRowDxfId="812"/>
    <tableColumn id="3" xr3:uid="{00000000-0010-0000-0200-000003000000}" name="2" totalsRowFunction="count" dataDxfId="811" totalsRowDxfId="810"/>
    <tableColumn id="4" xr3:uid="{00000000-0010-0000-0200-000004000000}" name="3" totalsRowFunction="count" dataDxfId="809" totalsRowDxfId="808"/>
    <tableColumn id="5" xr3:uid="{00000000-0010-0000-0200-000005000000}" name="4" totalsRowFunction="count" dataDxfId="807" totalsRowDxfId="806"/>
    <tableColumn id="6" xr3:uid="{00000000-0010-0000-0200-000006000000}" name="5" totalsRowFunction="count" dataDxfId="805" totalsRowDxfId="804"/>
    <tableColumn id="7" xr3:uid="{00000000-0010-0000-0200-000007000000}" name="6" totalsRowFunction="count" dataDxfId="803" totalsRowDxfId="802"/>
    <tableColumn id="8" xr3:uid="{00000000-0010-0000-0200-000008000000}" name="7" totalsRowFunction="count" dataDxfId="801" totalsRowDxfId="800"/>
    <tableColumn id="9" xr3:uid="{00000000-0010-0000-0200-000009000000}" name="8" totalsRowFunction="count" dataDxfId="799" totalsRowDxfId="798"/>
    <tableColumn id="10" xr3:uid="{00000000-0010-0000-0200-00000A000000}" name="9" totalsRowFunction="count" dataDxfId="797" totalsRowDxfId="796"/>
    <tableColumn id="11" xr3:uid="{00000000-0010-0000-0200-00000B000000}" name="10" totalsRowFunction="count" dataDxfId="795" totalsRowDxfId="794"/>
    <tableColumn id="12" xr3:uid="{00000000-0010-0000-0200-00000C000000}" name="11" totalsRowFunction="count" dataDxfId="793" totalsRowDxfId="792"/>
    <tableColumn id="13" xr3:uid="{00000000-0010-0000-0200-00000D000000}" name="12" totalsRowFunction="count" dataDxfId="791" totalsRowDxfId="790"/>
    <tableColumn id="14" xr3:uid="{00000000-0010-0000-0200-00000E000000}" name="13" totalsRowFunction="count" dataDxfId="789" totalsRowDxfId="788"/>
    <tableColumn id="15" xr3:uid="{00000000-0010-0000-0200-00000F000000}" name="14" totalsRowFunction="count" dataDxfId="787" totalsRowDxfId="786"/>
    <tableColumn id="16" xr3:uid="{00000000-0010-0000-0200-000010000000}" name="15" totalsRowFunction="count" dataDxfId="785" totalsRowDxfId="784"/>
    <tableColumn id="17" xr3:uid="{00000000-0010-0000-0200-000011000000}" name="16" totalsRowFunction="count" dataDxfId="783" totalsRowDxfId="782"/>
    <tableColumn id="18" xr3:uid="{00000000-0010-0000-0200-000012000000}" name="17" totalsRowFunction="count" dataDxfId="781" totalsRowDxfId="780"/>
    <tableColumn id="19" xr3:uid="{00000000-0010-0000-0200-000013000000}" name="18" totalsRowFunction="count" dataDxfId="779" totalsRowDxfId="778"/>
    <tableColumn id="20" xr3:uid="{00000000-0010-0000-0200-000014000000}" name="19" totalsRowFunction="count" dataDxfId="777" totalsRowDxfId="776"/>
    <tableColumn id="21" xr3:uid="{00000000-0010-0000-0200-000015000000}" name="20" totalsRowFunction="count" dataDxfId="775" totalsRowDxfId="774"/>
    <tableColumn id="22" xr3:uid="{00000000-0010-0000-0200-000016000000}" name="21" totalsRowFunction="count" dataDxfId="773" totalsRowDxfId="772"/>
    <tableColumn id="23" xr3:uid="{00000000-0010-0000-0200-000017000000}" name="22" totalsRowFunction="count" dataDxfId="771" totalsRowDxfId="770"/>
    <tableColumn id="24" xr3:uid="{00000000-0010-0000-0200-000018000000}" name="23" totalsRowFunction="count" dataDxfId="769" totalsRowDxfId="768"/>
    <tableColumn id="25" xr3:uid="{00000000-0010-0000-0200-000019000000}" name="24" totalsRowFunction="count" dataDxfId="767" totalsRowDxfId="766"/>
    <tableColumn id="26" xr3:uid="{00000000-0010-0000-0200-00001A000000}" name="25" totalsRowFunction="count" dataDxfId="765" totalsRowDxfId="764"/>
    <tableColumn id="27" xr3:uid="{00000000-0010-0000-0200-00001B000000}" name="26" totalsRowFunction="count" dataDxfId="763" totalsRowDxfId="762"/>
    <tableColumn id="28" xr3:uid="{00000000-0010-0000-0200-00001C000000}" name="27" totalsRowFunction="count" dataDxfId="761" totalsRowDxfId="760"/>
    <tableColumn id="29" xr3:uid="{00000000-0010-0000-0200-00001D000000}" name="28" totalsRowFunction="count" dataDxfId="759" totalsRowDxfId="758"/>
    <tableColumn id="30" xr3:uid="{00000000-0010-0000-0200-00001E000000}" name="29" totalsRowFunction="count" dataDxfId="757" totalsRowDxfId="756"/>
    <tableColumn id="31" xr3:uid="{00000000-0010-0000-0200-00001F000000}" name="30" totalsRowFunction="count" dataDxfId="755" totalsRowDxfId="754"/>
    <tableColumn id="32" xr3:uid="{00000000-0010-0000-0200-000020000000}" name="31" totalsRowFunction="count" dataDxfId="753" totalsRowDxfId="752"/>
    <tableColumn id="33" xr3:uid="{00000000-0010-0000-0200-000021000000}" name="Total de Dias" totalsRowFunction="sum" dataDxfId="751" totalsRowDxfId="750" dataCellStyle="Total">
      <calculatedColumnFormula>COUNTA(Março[[#This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Abril" displayName="Abril" ref="B6:AH12" totalsRowCount="1" headerRowDxfId="749" dataDxfId="748" totalsRowDxfId="747">
  <tableColumns count="33">
    <tableColumn id="1" xr3:uid="{00000000-0010-0000-0300-000001000000}" name="Nome do Funcionário" totalsRowFunction="custom" dataDxfId="746" totalsRowDxfId="745" dataCellStyle="Funcionário">
      <totalsRowFormula>NomeDoMês&amp;" Total"</totalsRowFormula>
    </tableColumn>
    <tableColumn id="2" xr3:uid="{00000000-0010-0000-0300-000002000000}" name="1" totalsRowFunction="count" dataDxfId="744" totalsRowDxfId="743"/>
    <tableColumn id="3" xr3:uid="{00000000-0010-0000-0300-000003000000}" name="2" totalsRowFunction="count" dataDxfId="742" totalsRowDxfId="741"/>
    <tableColumn id="4" xr3:uid="{00000000-0010-0000-0300-000004000000}" name="3" totalsRowFunction="count" dataDxfId="740" totalsRowDxfId="739"/>
    <tableColumn id="5" xr3:uid="{00000000-0010-0000-0300-000005000000}" name="4" totalsRowFunction="count" dataDxfId="738" totalsRowDxfId="737"/>
    <tableColumn id="6" xr3:uid="{00000000-0010-0000-0300-000006000000}" name="5" totalsRowFunction="count" dataDxfId="736" totalsRowDxfId="735"/>
    <tableColumn id="7" xr3:uid="{00000000-0010-0000-0300-000007000000}" name="6" totalsRowFunction="count" dataDxfId="734" totalsRowDxfId="733"/>
    <tableColumn id="8" xr3:uid="{00000000-0010-0000-0300-000008000000}" name="7" totalsRowFunction="count" dataDxfId="732" totalsRowDxfId="731"/>
    <tableColumn id="9" xr3:uid="{00000000-0010-0000-0300-000009000000}" name="8" totalsRowFunction="count" dataDxfId="730" totalsRowDxfId="729"/>
    <tableColumn id="10" xr3:uid="{00000000-0010-0000-0300-00000A000000}" name="9" totalsRowFunction="count" dataDxfId="728" totalsRowDxfId="727"/>
    <tableColumn id="11" xr3:uid="{00000000-0010-0000-0300-00000B000000}" name="10" totalsRowFunction="count" dataDxfId="726" totalsRowDxfId="725"/>
    <tableColumn id="12" xr3:uid="{00000000-0010-0000-0300-00000C000000}" name="11" totalsRowFunction="count" dataDxfId="724" totalsRowDxfId="723"/>
    <tableColumn id="13" xr3:uid="{00000000-0010-0000-0300-00000D000000}" name="12" totalsRowFunction="count" dataDxfId="722" totalsRowDxfId="721"/>
    <tableColumn id="14" xr3:uid="{00000000-0010-0000-0300-00000E000000}" name="13" totalsRowFunction="count" dataDxfId="720" totalsRowDxfId="719"/>
    <tableColumn id="15" xr3:uid="{00000000-0010-0000-0300-00000F000000}" name="14" totalsRowFunction="count" dataDxfId="718" totalsRowDxfId="717"/>
    <tableColumn id="16" xr3:uid="{00000000-0010-0000-0300-000010000000}" name="15" totalsRowFunction="count" dataDxfId="716" totalsRowDxfId="715"/>
    <tableColumn id="17" xr3:uid="{00000000-0010-0000-0300-000011000000}" name="16" totalsRowFunction="count" dataDxfId="714" totalsRowDxfId="713"/>
    <tableColumn id="18" xr3:uid="{00000000-0010-0000-0300-000012000000}" name="17" totalsRowFunction="count" dataDxfId="712" totalsRowDxfId="711"/>
    <tableColumn id="19" xr3:uid="{00000000-0010-0000-0300-000013000000}" name="18" totalsRowFunction="count" dataDxfId="710" totalsRowDxfId="709"/>
    <tableColumn id="20" xr3:uid="{00000000-0010-0000-0300-000014000000}" name="19" totalsRowFunction="count" dataDxfId="708" totalsRowDxfId="707"/>
    <tableColumn id="21" xr3:uid="{00000000-0010-0000-0300-000015000000}" name="20" totalsRowFunction="count" dataDxfId="706" totalsRowDxfId="705"/>
    <tableColumn id="22" xr3:uid="{00000000-0010-0000-0300-000016000000}" name="21" totalsRowFunction="count" dataDxfId="704" totalsRowDxfId="703"/>
    <tableColumn id="23" xr3:uid="{00000000-0010-0000-0300-000017000000}" name="22" totalsRowFunction="count" dataDxfId="702" totalsRowDxfId="701"/>
    <tableColumn id="24" xr3:uid="{00000000-0010-0000-0300-000018000000}" name="23" totalsRowFunction="count" dataDxfId="700" totalsRowDxfId="699"/>
    <tableColumn id="25" xr3:uid="{00000000-0010-0000-0300-000019000000}" name="24" totalsRowFunction="count" dataDxfId="698" totalsRowDxfId="697"/>
    <tableColumn id="26" xr3:uid="{00000000-0010-0000-0300-00001A000000}" name="25" totalsRowFunction="count" dataDxfId="696" totalsRowDxfId="695"/>
    <tableColumn id="27" xr3:uid="{00000000-0010-0000-0300-00001B000000}" name="26" totalsRowFunction="count" dataDxfId="694" totalsRowDxfId="693"/>
    <tableColumn id="28" xr3:uid="{00000000-0010-0000-0300-00001C000000}" name="27" totalsRowFunction="count" dataDxfId="692" totalsRowDxfId="691"/>
    <tableColumn id="29" xr3:uid="{00000000-0010-0000-0300-00001D000000}" name="28" totalsRowFunction="count" dataDxfId="690" totalsRowDxfId="689"/>
    <tableColumn id="30" xr3:uid="{00000000-0010-0000-0300-00001E000000}" name="29" totalsRowFunction="count" dataDxfId="688" totalsRowDxfId="687"/>
    <tableColumn id="31" xr3:uid="{00000000-0010-0000-0300-00001F000000}" name="30" totalsRowFunction="count" dataDxfId="686" totalsRowDxfId="685"/>
    <tableColumn id="32" xr3:uid="{00000000-0010-0000-0300-000020000000}" name=" " totalsRowFunction="custom" dataDxfId="684" totalsRowDxfId="683">
      <totalsRowFormula>SUBTOTAL(103,Abril[30])</totalsRowFormula>
    </tableColumn>
    <tableColumn id="33" xr3:uid="{00000000-0010-0000-0300-000021000000}" name="Total de Dias" totalsRowFunction="sum" dataDxfId="682" totalsRowDxfId="681" dataCellStyle="Total">
      <calculatedColumnFormula>COUNTA(Abril[[#This Row],[1]:[30]])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4000000}" name="Maio" displayName="Maio" ref="B6:AH12" totalsRowCount="1" headerRowDxfId="680" dataDxfId="679" totalsRowDxfId="678">
  <tableColumns count="33">
    <tableColumn id="1" xr3:uid="{00000000-0010-0000-0400-000001000000}" name="Nome do Funcionário" totalsRowFunction="custom" dataDxfId="677" totalsRowDxfId="676" dataCellStyle="Funcionário">
      <totalsRowFormula>NomeDoMês&amp;" Total"</totalsRowFormula>
    </tableColumn>
    <tableColumn id="2" xr3:uid="{00000000-0010-0000-0400-000002000000}" name="1" totalsRowFunction="count" dataDxfId="675" totalsRowDxfId="674"/>
    <tableColumn id="3" xr3:uid="{00000000-0010-0000-0400-000003000000}" name="2" totalsRowFunction="count" dataDxfId="673" totalsRowDxfId="672"/>
    <tableColumn id="4" xr3:uid="{00000000-0010-0000-0400-000004000000}" name="3" totalsRowFunction="count" dataDxfId="671" totalsRowDxfId="670"/>
    <tableColumn id="5" xr3:uid="{00000000-0010-0000-0400-000005000000}" name="4" totalsRowFunction="count" dataDxfId="669" totalsRowDxfId="668"/>
    <tableColumn id="6" xr3:uid="{00000000-0010-0000-0400-000006000000}" name="5" totalsRowFunction="count" dataDxfId="667" totalsRowDxfId="666"/>
    <tableColumn id="7" xr3:uid="{00000000-0010-0000-0400-000007000000}" name="6" totalsRowFunction="count" dataDxfId="665" totalsRowDxfId="664"/>
    <tableColumn id="8" xr3:uid="{00000000-0010-0000-0400-000008000000}" name="7" totalsRowFunction="count" dataDxfId="663" totalsRowDxfId="662"/>
    <tableColumn id="9" xr3:uid="{00000000-0010-0000-0400-000009000000}" name="8" totalsRowFunction="count" dataDxfId="661" totalsRowDxfId="660"/>
    <tableColumn id="10" xr3:uid="{00000000-0010-0000-0400-00000A000000}" name="9" totalsRowFunction="count" dataDxfId="659" totalsRowDxfId="658"/>
    <tableColumn id="11" xr3:uid="{00000000-0010-0000-0400-00000B000000}" name="10" totalsRowFunction="count" dataDxfId="657" totalsRowDxfId="656"/>
    <tableColumn id="12" xr3:uid="{00000000-0010-0000-0400-00000C000000}" name="11" totalsRowFunction="count" dataDxfId="655" totalsRowDxfId="654"/>
    <tableColumn id="13" xr3:uid="{00000000-0010-0000-0400-00000D000000}" name="12" totalsRowFunction="count" dataDxfId="653" totalsRowDxfId="652"/>
    <tableColumn id="14" xr3:uid="{00000000-0010-0000-0400-00000E000000}" name="13" totalsRowFunction="count" dataDxfId="651" totalsRowDxfId="650"/>
    <tableColumn id="15" xr3:uid="{00000000-0010-0000-0400-00000F000000}" name="14" totalsRowFunction="count" dataDxfId="649" totalsRowDxfId="648"/>
    <tableColumn id="16" xr3:uid="{00000000-0010-0000-0400-000010000000}" name="15" totalsRowFunction="count" dataDxfId="647" totalsRowDxfId="646"/>
    <tableColumn id="17" xr3:uid="{00000000-0010-0000-0400-000011000000}" name="16" totalsRowFunction="count" dataDxfId="645" totalsRowDxfId="644"/>
    <tableColumn id="18" xr3:uid="{00000000-0010-0000-0400-000012000000}" name="17" totalsRowFunction="count" dataDxfId="643" totalsRowDxfId="642"/>
    <tableColumn id="19" xr3:uid="{00000000-0010-0000-0400-000013000000}" name="18" totalsRowFunction="count" dataDxfId="641" totalsRowDxfId="640"/>
    <tableColumn id="20" xr3:uid="{00000000-0010-0000-0400-000014000000}" name="19" totalsRowFunction="count" dataDxfId="639" totalsRowDxfId="638"/>
    <tableColumn id="21" xr3:uid="{00000000-0010-0000-0400-000015000000}" name="20" totalsRowFunction="count" dataDxfId="637" totalsRowDxfId="636"/>
    <tableColumn id="22" xr3:uid="{00000000-0010-0000-0400-000016000000}" name="21" totalsRowFunction="count" dataDxfId="635" totalsRowDxfId="634"/>
    <tableColumn id="23" xr3:uid="{00000000-0010-0000-0400-000017000000}" name="22" totalsRowFunction="count" dataDxfId="633" totalsRowDxfId="632"/>
    <tableColumn id="24" xr3:uid="{00000000-0010-0000-0400-000018000000}" name="23" totalsRowFunction="count" dataDxfId="631" totalsRowDxfId="630"/>
    <tableColumn id="25" xr3:uid="{00000000-0010-0000-0400-000019000000}" name="24" totalsRowFunction="count" dataDxfId="629" totalsRowDxfId="628"/>
    <tableColumn id="26" xr3:uid="{00000000-0010-0000-0400-00001A000000}" name="25" totalsRowFunction="count" dataDxfId="627" totalsRowDxfId="626"/>
    <tableColumn id="27" xr3:uid="{00000000-0010-0000-0400-00001B000000}" name="26" totalsRowFunction="count" dataDxfId="625" totalsRowDxfId="624"/>
    <tableColumn id="28" xr3:uid="{00000000-0010-0000-0400-00001C000000}" name="27" totalsRowFunction="count" dataDxfId="623" totalsRowDxfId="622"/>
    <tableColumn id="29" xr3:uid="{00000000-0010-0000-0400-00001D000000}" name="28" totalsRowFunction="count" dataDxfId="621" totalsRowDxfId="620"/>
    <tableColumn id="30" xr3:uid="{00000000-0010-0000-0400-00001E000000}" name="29" totalsRowFunction="count" dataDxfId="619" totalsRowDxfId="618"/>
    <tableColumn id="31" xr3:uid="{00000000-0010-0000-0400-00001F000000}" name="30" totalsRowFunction="count" dataDxfId="617" totalsRowDxfId="616"/>
    <tableColumn id="32" xr3:uid="{00000000-0010-0000-0400-000020000000}" name="31" totalsRowFunction="count" dataDxfId="615" totalsRowDxfId="614"/>
    <tableColumn id="33" xr3:uid="{00000000-0010-0000-0400-000021000000}" name="Total de Dias" totalsRowFunction="sum" dataDxfId="613" totalsRowDxfId="612" dataCellStyle="Total">
      <calculatedColumnFormula>COUNTA(Maio[[#This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Junho" displayName="Junho" ref="B6:AH12" totalsRowCount="1" headerRowDxfId="611" dataDxfId="610" totalsRowDxfId="609">
  <tableColumns count="33">
    <tableColumn id="1" xr3:uid="{00000000-0010-0000-0500-000001000000}" name="Nome do Funcionário" totalsRowFunction="custom" dataDxfId="608" totalsRowDxfId="607" dataCellStyle="Funcionário">
      <totalsRowFormula>NomeDoMês&amp;" Total"</totalsRowFormula>
    </tableColumn>
    <tableColumn id="2" xr3:uid="{00000000-0010-0000-0500-000002000000}" name="1" totalsRowFunction="count" dataDxfId="606" totalsRowDxfId="605"/>
    <tableColumn id="3" xr3:uid="{00000000-0010-0000-0500-000003000000}" name="2" totalsRowFunction="count" dataDxfId="604" totalsRowDxfId="603"/>
    <tableColumn id="4" xr3:uid="{00000000-0010-0000-0500-000004000000}" name="3" totalsRowFunction="count" dataDxfId="602" totalsRowDxfId="601"/>
    <tableColumn id="5" xr3:uid="{00000000-0010-0000-0500-000005000000}" name="4" totalsRowFunction="count" dataDxfId="600" totalsRowDxfId="599"/>
    <tableColumn id="6" xr3:uid="{00000000-0010-0000-0500-000006000000}" name="5" totalsRowFunction="count" dataDxfId="598" totalsRowDxfId="597"/>
    <tableColumn id="7" xr3:uid="{00000000-0010-0000-0500-000007000000}" name="6" totalsRowFunction="count" dataDxfId="596" totalsRowDxfId="595"/>
    <tableColumn id="8" xr3:uid="{00000000-0010-0000-0500-000008000000}" name="7" totalsRowFunction="count" dataDxfId="594" totalsRowDxfId="593"/>
    <tableColumn id="9" xr3:uid="{00000000-0010-0000-0500-000009000000}" name="8" totalsRowFunction="count" dataDxfId="592" totalsRowDxfId="591"/>
    <tableColumn id="10" xr3:uid="{00000000-0010-0000-0500-00000A000000}" name="9" totalsRowFunction="count" dataDxfId="590" totalsRowDxfId="589"/>
    <tableColumn id="11" xr3:uid="{00000000-0010-0000-0500-00000B000000}" name="10" totalsRowFunction="count" dataDxfId="588" totalsRowDxfId="587"/>
    <tableColumn id="12" xr3:uid="{00000000-0010-0000-0500-00000C000000}" name="11" totalsRowFunction="count" dataDxfId="586" totalsRowDxfId="585"/>
    <tableColumn id="13" xr3:uid="{00000000-0010-0000-0500-00000D000000}" name="12" totalsRowFunction="count" dataDxfId="584" totalsRowDxfId="583"/>
    <tableColumn id="14" xr3:uid="{00000000-0010-0000-0500-00000E000000}" name="13" totalsRowFunction="count" dataDxfId="582" totalsRowDxfId="581"/>
    <tableColumn id="15" xr3:uid="{00000000-0010-0000-0500-00000F000000}" name="14" totalsRowFunction="count" dataDxfId="580" totalsRowDxfId="579"/>
    <tableColumn id="16" xr3:uid="{00000000-0010-0000-0500-000010000000}" name="15" totalsRowFunction="count" dataDxfId="578" totalsRowDxfId="577"/>
    <tableColumn id="17" xr3:uid="{00000000-0010-0000-0500-000011000000}" name="16" totalsRowFunction="count" dataDxfId="576" totalsRowDxfId="575"/>
    <tableColumn id="18" xr3:uid="{00000000-0010-0000-0500-000012000000}" name="17" totalsRowFunction="count" dataDxfId="574" totalsRowDxfId="573"/>
    <tableColumn id="19" xr3:uid="{00000000-0010-0000-0500-000013000000}" name="18" totalsRowFunction="count" dataDxfId="572" totalsRowDxfId="571"/>
    <tableColumn id="20" xr3:uid="{00000000-0010-0000-0500-000014000000}" name="19" totalsRowFunction="count" dataDxfId="570" totalsRowDxfId="569"/>
    <tableColumn id="21" xr3:uid="{00000000-0010-0000-0500-000015000000}" name="20" totalsRowFunction="count" dataDxfId="568" totalsRowDxfId="567"/>
    <tableColumn id="22" xr3:uid="{00000000-0010-0000-0500-000016000000}" name="21" totalsRowFunction="count" dataDxfId="566" totalsRowDxfId="565"/>
    <tableColumn id="23" xr3:uid="{00000000-0010-0000-0500-000017000000}" name="22" totalsRowFunction="count" dataDxfId="564" totalsRowDxfId="563"/>
    <tableColumn id="24" xr3:uid="{00000000-0010-0000-0500-000018000000}" name="23" totalsRowFunction="count" dataDxfId="562" totalsRowDxfId="561"/>
    <tableColumn id="25" xr3:uid="{00000000-0010-0000-0500-000019000000}" name="24" totalsRowFunction="count" dataDxfId="560" totalsRowDxfId="559"/>
    <tableColumn id="26" xr3:uid="{00000000-0010-0000-0500-00001A000000}" name="25" totalsRowFunction="count" dataDxfId="558" totalsRowDxfId="557"/>
    <tableColumn id="27" xr3:uid="{00000000-0010-0000-0500-00001B000000}" name="26" totalsRowFunction="count" dataDxfId="556" totalsRowDxfId="555"/>
    <tableColumn id="28" xr3:uid="{00000000-0010-0000-0500-00001C000000}" name="27" totalsRowFunction="count" dataDxfId="554" totalsRowDxfId="553"/>
    <tableColumn id="29" xr3:uid="{00000000-0010-0000-0500-00001D000000}" name="28" totalsRowFunction="count" dataDxfId="552" totalsRowDxfId="551"/>
    <tableColumn id="30" xr3:uid="{00000000-0010-0000-0500-00001E000000}" name="29" totalsRowFunction="count" dataDxfId="550" totalsRowDxfId="549"/>
    <tableColumn id="31" xr3:uid="{00000000-0010-0000-0500-00001F000000}" name="30" totalsRowFunction="count" dataDxfId="548" totalsRowDxfId="547"/>
    <tableColumn id="32" xr3:uid="{00000000-0010-0000-0500-000020000000}" name=" " totalsRowFunction="count" dataDxfId="546" totalsRowDxfId="545"/>
    <tableColumn id="33" xr3:uid="{00000000-0010-0000-0500-000021000000}" name="Total de Dias" totalsRowFunction="sum" dataDxfId="544" totalsRowDxfId="543" dataCellStyle="Total">
      <calculatedColumnFormula>COUNTA(Junho[[#This Row],[1]:[30]])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6000000}" name="Julho" displayName="Julho" ref="B6:AH12" totalsRowCount="1" headerRowDxfId="542" dataDxfId="541" totalsRowDxfId="540">
  <tableColumns count="33">
    <tableColumn id="1" xr3:uid="{00000000-0010-0000-0600-000001000000}" name="Nome do Funcionário" totalsRowFunction="custom" dataDxfId="539" totalsRowDxfId="538" dataCellStyle="Funcionário">
      <totalsRowFormula>NomeDoMês&amp;" Total"</totalsRowFormula>
    </tableColumn>
    <tableColumn id="2" xr3:uid="{00000000-0010-0000-0600-000002000000}" name="1" totalsRowFunction="count" dataDxfId="537" totalsRowDxfId="536"/>
    <tableColumn id="3" xr3:uid="{00000000-0010-0000-0600-000003000000}" name="2" totalsRowFunction="count" dataDxfId="535" totalsRowDxfId="534"/>
    <tableColumn id="4" xr3:uid="{00000000-0010-0000-0600-000004000000}" name="3" totalsRowFunction="count" dataDxfId="533" totalsRowDxfId="532"/>
    <tableColumn id="5" xr3:uid="{00000000-0010-0000-0600-000005000000}" name="4" totalsRowFunction="count" dataDxfId="531" totalsRowDxfId="530"/>
    <tableColumn id="6" xr3:uid="{00000000-0010-0000-0600-000006000000}" name="5" totalsRowFunction="count" dataDxfId="529" totalsRowDxfId="528"/>
    <tableColumn id="7" xr3:uid="{00000000-0010-0000-0600-000007000000}" name="6" totalsRowFunction="count" dataDxfId="527" totalsRowDxfId="526"/>
    <tableColumn id="8" xr3:uid="{00000000-0010-0000-0600-000008000000}" name="7" totalsRowFunction="count" dataDxfId="525" totalsRowDxfId="524"/>
    <tableColumn id="9" xr3:uid="{00000000-0010-0000-0600-000009000000}" name="8" totalsRowFunction="count" dataDxfId="523" totalsRowDxfId="522"/>
    <tableColumn id="10" xr3:uid="{00000000-0010-0000-0600-00000A000000}" name="9" totalsRowFunction="count" dataDxfId="521" totalsRowDxfId="520"/>
    <tableColumn id="11" xr3:uid="{00000000-0010-0000-0600-00000B000000}" name="10" totalsRowFunction="count" dataDxfId="519" totalsRowDxfId="518"/>
    <tableColumn id="12" xr3:uid="{00000000-0010-0000-0600-00000C000000}" name="11" totalsRowFunction="count" dataDxfId="517" totalsRowDxfId="516"/>
    <tableColumn id="13" xr3:uid="{00000000-0010-0000-0600-00000D000000}" name="12" totalsRowFunction="count" dataDxfId="515" totalsRowDxfId="514"/>
    <tableColumn id="14" xr3:uid="{00000000-0010-0000-0600-00000E000000}" name="13" totalsRowFunction="count" dataDxfId="513" totalsRowDxfId="512"/>
    <tableColumn id="15" xr3:uid="{00000000-0010-0000-0600-00000F000000}" name="14" totalsRowFunction="count" dataDxfId="511" totalsRowDxfId="510"/>
    <tableColumn id="16" xr3:uid="{00000000-0010-0000-0600-000010000000}" name="15" totalsRowFunction="count" dataDxfId="509" totalsRowDxfId="508"/>
    <tableColumn id="17" xr3:uid="{00000000-0010-0000-0600-000011000000}" name="16" totalsRowFunction="count" dataDxfId="507" totalsRowDxfId="506"/>
    <tableColumn id="18" xr3:uid="{00000000-0010-0000-0600-000012000000}" name="17" totalsRowFunction="count" dataDxfId="505" totalsRowDxfId="504"/>
    <tableColumn id="19" xr3:uid="{00000000-0010-0000-0600-000013000000}" name="18" totalsRowFunction="count" dataDxfId="503" totalsRowDxfId="502"/>
    <tableColumn id="20" xr3:uid="{00000000-0010-0000-0600-000014000000}" name="19" totalsRowFunction="count" dataDxfId="501" totalsRowDxfId="500"/>
    <tableColumn id="21" xr3:uid="{00000000-0010-0000-0600-000015000000}" name="20" totalsRowFunction="count" dataDxfId="499" totalsRowDxfId="498"/>
    <tableColumn id="22" xr3:uid="{00000000-0010-0000-0600-000016000000}" name="21" totalsRowFunction="count" dataDxfId="497" totalsRowDxfId="496"/>
    <tableColumn id="23" xr3:uid="{00000000-0010-0000-0600-000017000000}" name="22" totalsRowFunction="count" dataDxfId="495" totalsRowDxfId="494"/>
    <tableColumn id="24" xr3:uid="{00000000-0010-0000-0600-000018000000}" name="23" totalsRowFunction="count" dataDxfId="493" totalsRowDxfId="492"/>
    <tableColumn id="25" xr3:uid="{00000000-0010-0000-0600-000019000000}" name="24" totalsRowFunction="count" dataDxfId="491" totalsRowDxfId="490"/>
    <tableColumn id="26" xr3:uid="{00000000-0010-0000-0600-00001A000000}" name="25" totalsRowFunction="count" dataDxfId="489" totalsRowDxfId="488"/>
    <tableColumn id="27" xr3:uid="{00000000-0010-0000-0600-00001B000000}" name="26" totalsRowFunction="count" dataDxfId="487" totalsRowDxfId="486"/>
    <tableColumn id="28" xr3:uid="{00000000-0010-0000-0600-00001C000000}" name="27" totalsRowFunction="count" dataDxfId="485" totalsRowDxfId="484"/>
    <tableColumn id="29" xr3:uid="{00000000-0010-0000-0600-00001D000000}" name="28" totalsRowFunction="count" dataDxfId="483" totalsRowDxfId="482"/>
    <tableColumn id="30" xr3:uid="{00000000-0010-0000-0600-00001E000000}" name="29" totalsRowFunction="count" dataDxfId="481" totalsRowDxfId="480"/>
    <tableColumn id="31" xr3:uid="{00000000-0010-0000-0600-00001F000000}" name="30" totalsRowFunction="count" dataDxfId="479" totalsRowDxfId="478"/>
    <tableColumn id="32" xr3:uid="{00000000-0010-0000-0600-000020000000}" name="31" totalsRowFunction="count" dataDxfId="477" totalsRowDxfId="476"/>
    <tableColumn id="33" xr3:uid="{00000000-0010-0000-0600-000021000000}" name="Total de Dias" totalsRowFunction="sum" dataDxfId="475" totalsRowDxfId="474" dataCellStyle="Total">
      <calculatedColumnFormula>COUNTA(Julho[[#This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7000000}" name="Agosto" displayName="Agosto" ref="B6:AH12" totalsRowCount="1" headerRowDxfId="473" dataDxfId="472" totalsRowDxfId="471">
  <tableColumns count="33">
    <tableColumn id="1" xr3:uid="{00000000-0010-0000-0700-000001000000}" name="Nome do Funcionário" totalsRowFunction="custom" dataDxfId="470" totalsRowDxfId="469" dataCellStyle="Funcionário">
      <totalsRowFormula>NomeDoMês&amp;" Total"</totalsRowFormula>
    </tableColumn>
    <tableColumn id="2" xr3:uid="{00000000-0010-0000-0700-000002000000}" name="1" totalsRowFunction="count" dataDxfId="468" totalsRowDxfId="467"/>
    <tableColumn id="3" xr3:uid="{00000000-0010-0000-0700-000003000000}" name="2" totalsRowFunction="count" dataDxfId="466" totalsRowDxfId="465"/>
    <tableColumn id="4" xr3:uid="{00000000-0010-0000-0700-000004000000}" name="3" totalsRowFunction="count" dataDxfId="464" totalsRowDxfId="463"/>
    <tableColumn id="5" xr3:uid="{00000000-0010-0000-0700-000005000000}" name="4" totalsRowFunction="count" dataDxfId="462" totalsRowDxfId="461"/>
    <tableColumn id="6" xr3:uid="{00000000-0010-0000-0700-000006000000}" name="5" totalsRowFunction="count" dataDxfId="460" totalsRowDxfId="459"/>
    <tableColumn id="7" xr3:uid="{00000000-0010-0000-0700-000007000000}" name="6" totalsRowFunction="count" dataDxfId="458" totalsRowDxfId="457"/>
    <tableColumn id="8" xr3:uid="{00000000-0010-0000-0700-000008000000}" name="7" totalsRowFunction="count" dataDxfId="456" totalsRowDxfId="455"/>
    <tableColumn id="9" xr3:uid="{00000000-0010-0000-0700-000009000000}" name="8" totalsRowFunction="count" dataDxfId="454" totalsRowDxfId="453"/>
    <tableColumn id="10" xr3:uid="{00000000-0010-0000-0700-00000A000000}" name="9" totalsRowFunction="count" dataDxfId="452" totalsRowDxfId="451"/>
    <tableColumn id="11" xr3:uid="{00000000-0010-0000-0700-00000B000000}" name="10" totalsRowFunction="count" dataDxfId="450" totalsRowDxfId="449"/>
    <tableColumn id="12" xr3:uid="{00000000-0010-0000-0700-00000C000000}" name="11" totalsRowFunction="count" dataDxfId="448" totalsRowDxfId="447"/>
    <tableColumn id="13" xr3:uid="{00000000-0010-0000-0700-00000D000000}" name="12" totalsRowFunction="count" dataDxfId="446" totalsRowDxfId="445"/>
    <tableColumn id="14" xr3:uid="{00000000-0010-0000-0700-00000E000000}" name="13" totalsRowFunction="count" dataDxfId="444" totalsRowDxfId="443"/>
    <tableColumn id="15" xr3:uid="{00000000-0010-0000-0700-00000F000000}" name="14" totalsRowFunction="count" dataDxfId="442" totalsRowDxfId="441"/>
    <tableColumn id="16" xr3:uid="{00000000-0010-0000-0700-000010000000}" name="15" totalsRowFunction="count" dataDxfId="440" totalsRowDxfId="439"/>
    <tableColumn id="17" xr3:uid="{00000000-0010-0000-0700-000011000000}" name="16" totalsRowFunction="count" dataDxfId="438" totalsRowDxfId="437"/>
    <tableColumn id="18" xr3:uid="{00000000-0010-0000-0700-000012000000}" name="17" totalsRowFunction="count" dataDxfId="436" totalsRowDxfId="435"/>
    <tableColumn id="19" xr3:uid="{00000000-0010-0000-0700-000013000000}" name="18" totalsRowFunction="count" dataDxfId="434" totalsRowDxfId="433"/>
    <tableColumn id="20" xr3:uid="{00000000-0010-0000-0700-000014000000}" name="19" totalsRowFunction="count" dataDxfId="432" totalsRowDxfId="431"/>
    <tableColumn id="21" xr3:uid="{00000000-0010-0000-0700-000015000000}" name="20" totalsRowFunction="count" dataDxfId="430" totalsRowDxfId="429"/>
    <tableColumn id="22" xr3:uid="{00000000-0010-0000-0700-000016000000}" name="21" totalsRowFunction="count" dataDxfId="428" totalsRowDxfId="427"/>
    <tableColumn id="23" xr3:uid="{00000000-0010-0000-0700-000017000000}" name="22" totalsRowFunction="count" dataDxfId="426" totalsRowDxfId="425"/>
    <tableColumn id="24" xr3:uid="{00000000-0010-0000-0700-000018000000}" name="23" totalsRowFunction="count" dataDxfId="424" totalsRowDxfId="423"/>
    <tableColumn id="25" xr3:uid="{00000000-0010-0000-0700-000019000000}" name="24" totalsRowFunction="count" dataDxfId="422" totalsRowDxfId="421"/>
    <tableColumn id="26" xr3:uid="{00000000-0010-0000-0700-00001A000000}" name="25" totalsRowFunction="count" dataDxfId="420" totalsRowDxfId="419"/>
    <tableColumn id="27" xr3:uid="{00000000-0010-0000-0700-00001B000000}" name="26" totalsRowFunction="count" dataDxfId="418" totalsRowDxfId="417"/>
    <tableColumn id="28" xr3:uid="{00000000-0010-0000-0700-00001C000000}" name="27" totalsRowFunction="count" dataDxfId="416" totalsRowDxfId="415"/>
    <tableColumn id="29" xr3:uid="{00000000-0010-0000-0700-00001D000000}" name="28" totalsRowFunction="count" dataDxfId="414" totalsRowDxfId="413"/>
    <tableColumn id="30" xr3:uid="{00000000-0010-0000-0700-00001E000000}" name="29" totalsRowFunction="count" dataDxfId="412" totalsRowDxfId="411"/>
    <tableColumn id="31" xr3:uid="{00000000-0010-0000-0700-00001F000000}" name="30" totalsRowFunction="count" dataDxfId="410" totalsRowDxfId="409"/>
    <tableColumn id="32" xr3:uid="{00000000-0010-0000-0700-000020000000}" name="31" totalsRowFunction="count" dataDxfId="408" totalsRowDxfId="407"/>
    <tableColumn id="33" xr3:uid="{00000000-0010-0000-0700-000021000000}" name="Total de Dias" totalsRowFunction="sum" dataDxfId="406" totalsRowDxfId="405" dataCellStyle="Total">
      <calculatedColumnFormula>COUNTA(Agosto[[#This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8000000}" name="Setembro" displayName="Setembro" ref="B6:AH12" totalsRowCount="1" headerRowDxfId="404" dataDxfId="403" totalsRowDxfId="402">
  <tableColumns count="33">
    <tableColumn id="1" xr3:uid="{00000000-0010-0000-0800-000001000000}" name="Nome do Funcionário" totalsRowFunction="custom" dataDxfId="401" totalsRowDxfId="400" dataCellStyle="Funcionário">
      <totalsRowFormula>NomeDoMês&amp;" Total"</totalsRowFormula>
    </tableColumn>
    <tableColumn id="2" xr3:uid="{00000000-0010-0000-0800-000002000000}" name="1" totalsRowFunction="count" dataDxfId="399" totalsRowDxfId="398"/>
    <tableColumn id="3" xr3:uid="{00000000-0010-0000-0800-000003000000}" name="2" totalsRowFunction="count" dataDxfId="397" totalsRowDxfId="396"/>
    <tableColumn id="4" xr3:uid="{00000000-0010-0000-0800-000004000000}" name="3" totalsRowFunction="count" dataDxfId="395" totalsRowDxfId="394"/>
    <tableColumn id="5" xr3:uid="{00000000-0010-0000-0800-000005000000}" name="4" totalsRowFunction="count" dataDxfId="393" totalsRowDxfId="392"/>
    <tableColumn id="6" xr3:uid="{00000000-0010-0000-0800-000006000000}" name="5" totalsRowFunction="count" dataDxfId="391" totalsRowDxfId="390"/>
    <tableColumn id="7" xr3:uid="{00000000-0010-0000-0800-000007000000}" name="6" totalsRowFunction="count" dataDxfId="389" totalsRowDxfId="388"/>
    <tableColumn id="8" xr3:uid="{00000000-0010-0000-0800-000008000000}" name="7" totalsRowFunction="count" dataDxfId="387" totalsRowDxfId="386"/>
    <tableColumn id="9" xr3:uid="{00000000-0010-0000-0800-000009000000}" name="8" totalsRowFunction="count" dataDxfId="385" totalsRowDxfId="384"/>
    <tableColumn id="10" xr3:uid="{00000000-0010-0000-0800-00000A000000}" name="9" totalsRowFunction="count" dataDxfId="383" totalsRowDxfId="382"/>
    <tableColumn id="11" xr3:uid="{00000000-0010-0000-0800-00000B000000}" name="10" totalsRowFunction="count" dataDxfId="381" totalsRowDxfId="380"/>
    <tableColumn id="12" xr3:uid="{00000000-0010-0000-0800-00000C000000}" name="11" totalsRowFunction="count" dataDxfId="379" totalsRowDxfId="378"/>
    <tableColumn id="13" xr3:uid="{00000000-0010-0000-0800-00000D000000}" name="12" totalsRowFunction="count" dataDxfId="377" totalsRowDxfId="376"/>
    <tableColumn id="14" xr3:uid="{00000000-0010-0000-0800-00000E000000}" name="13" totalsRowFunction="count" dataDxfId="375" totalsRowDxfId="374"/>
    <tableColumn id="15" xr3:uid="{00000000-0010-0000-0800-00000F000000}" name="14" totalsRowFunction="count" dataDxfId="373" totalsRowDxfId="372"/>
    <tableColumn id="16" xr3:uid="{00000000-0010-0000-0800-000010000000}" name="15" totalsRowFunction="count" dataDxfId="371" totalsRowDxfId="370"/>
    <tableColumn id="17" xr3:uid="{00000000-0010-0000-0800-000011000000}" name="16" totalsRowFunction="count" dataDxfId="369" totalsRowDxfId="368"/>
    <tableColumn id="18" xr3:uid="{00000000-0010-0000-0800-000012000000}" name="17" totalsRowFunction="count" dataDxfId="367" totalsRowDxfId="366"/>
    <tableColumn id="19" xr3:uid="{00000000-0010-0000-0800-000013000000}" name="18" totalsRowFunction="count" dataDxfId="365" totalsRowDxfId="364"/>
    <tableColumn id="20" xr3:uid="{00000000-0010-0000-0800-000014000000}" name="19" totalsRowFunction="count" dataDxfId="363" totalsRowDxfId="362"/>
    <tableColumn id="21" xr3:uid="{00000000-0010-0000-0800-000015000000}" name="20" totalsRowFunction="count" dataDxfId="361" totalsRowDxfId="360"/>
    <tableColumn id="22" xr3:uid="{00000000-0010-0000-0800-000016000000}" name="21" totalsRowFunction="count" dataDxfId="359" totalsRowDxfId="358"/>
    <tableColumn id="23" xr3:uid="{00000000-0010-0000-0800-000017000000}" name="22" totalsRowFunction="count" dataDxfId="357" totalsRowDxfId="356"/>
    <tableColumn id="24" xr3:uid="{00000000-0010-0000-0800-000018000000}" name="23" totalsRowFunction="count" dataDxfId="355" totalsRowDxfId="354"/>
    <tableColumn id="25" xr3:uid="{00000000-0010-0000-0800-000019000000}" name="24" totalsRowFunction="count" dataDxfId="353" totalsRowDxfId="352"/>
    <tableColumn id="26" xr3:uid="{00000000-0010-0000-0800-00001A000000}" name="25" totalsRowFunction="count" dataDxfId="351" totalsRowDxfId="350"/>
    <tableColumn id="27" xr3:uid="{00000000-0010-0000-0800-00001B000000}" name="26" totalsRowFunction="count" dataDxfId="349" totalsRowDxfId="348"/>
    <tableColumn id="28" xr3:uid="{00000000-0010-0000-0800-00001C000000}" name="27" totalsRowFunction="count" dataDxfId="347" totalsRowDxfId="346"/>
    <tableColumn id="29" xr3:uid="{00000000-0010-0000-0800-00001D000000}" name="28" totalsRowFunction="count" dataDxfId="345" totalsRowDxfId="344"/>
    <tableColumn id="30" xr3:uid="{00000000-0010-0000-0800-00001E000000}" name="29" totalsRowFunction="count" dataDxfId="343" totalsRowDxfId="342"/>
    <tableColumn id="31" xr3:uid="{00000000-0010-0000-0800-00001F000000}" name="30" totalsRowFunction="count" dataDxfId="341" totalsRowDxfId="340"/>
    <tableColumn id="32" xr3:uid="{00000000-0010-0000-0800-000020000000}" name=" " totalsRowFunction="count" dataDxfId="339" totalsRowDxfId="338"/>
    <tableColumn id="33" xr3:uid="{00000000-0010-0000-0800-000021000000}" name="Total de Dias" totalsRowFunction="sum" dataDxfId="337" totalsRowDxfId="336" dataCellStyle="Total">
      <calculatedColumnFormula>COUNTA(Setembro[[#This Row],[1]:[30]])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Outubro" displayName="Outubro" ref="B6:AH12" totalsRowCount="1" headerRowDxfId="335" dataDxfId="334" totalsRowDxfId="333">
  <tableColumns count="33">
    <tableColumn id="1" xr3:uid="{00000000-0010-0000-0900-000001000000}" name="Nome do Funcionário" totalsRowFunction="custom" dataDxfId="332" totalsRowDxfId="331" dataCellStyle="Funcionário">
      <totalsRowFormula>NomeDoMês&amp;" Total"</totalsRowFormula>
    </tableColumn>
    <tableColumn id="2" xr3:uid="{00000000-0010-0000-0900-000002000000}" name="1" totalsRowFunction="count" dataDxfId="330" totalsRowDxfId="329"/>
    <tableColumn id="3" xr3:uid="{00000000-0010-0000-0900-000003000000}" name="2" totalsRowFunction="count" dataDxfId="328" totalsRowDxfId="327"/>
    <tableColumn id="4" xr3:uid="{00000000-0010-0000-0900-000004000000}" name="3" totalsRowFunction="count" dataDxfId="326" totalsRowDxfId="325"/>
    <tableColumn id="5" xr3:uid="{00000000-0010-0000-0900-000005000000}" name="4" totalsRowFunction="count" dataDxfId="324" totalsRowDxfId="323"/>
    <tableColumn id="6" xr3:uid="{00000000-0010-0000-0900-000006000000}" name="5" totalsRowFunction="count" dataDxfId="322" totalsRowDxfId="321"/>
    <tableColumn id="7" xr3:uid="{00000000-0010-0000-0900-000007000000}" name="6" totalsRowFunction="count" dataDxfId="320" totalsRowDxfId="319"/>
    <tableColumn id="8" xr3:uid="{00000000-0010-0000-0900-000008000000}" name="7" totalsRowFunction="count" dataDxfId="318" totalsRowDxfId="317"/>
    <tableColumn id="9" xr3:uid="{00000000-0010-0000-0900-000009000000}" name="8" totalsRowFunction="count" dataDxfId="316" totalsRowDxfId="315"/>
    <tableColumn id="10" xr3:uid="{00000000-0010-0000-0900-00000A000000}" name="9" totalsRowFunction="count" dataDxfId="314" totalsRowDxfId="313"/>
    <tableColumn id="11" xr3:uid="{00000000-0010-0000-0900-00000B000000}" name="10" totalsRowFunction="count" dataDxfId="312" totalsRowDxfId="311"/>
    <tableColumn id="12" xr3:uid="{00000000-0010-0000-0900-00000C000000}" name="11" totalsRowFunction="count" dataDxfId="310" totalsRowDxfId="309"/>
    <tableColumn id="13" xr3:uid="{00000000-0010-0000-0900-00000D000000}" name="12" totalsRowFunction="count" dataDxfId="308" totalsRowDxfId="307"/>
    <tableColumn id="14" xr3:uid="{00000000-0010-0000-0900-00000E000000}" name="13" totalsRowFunction="count" dataDxfId="306" totalsRowDxfId="305"/>
    <tableColumn id="15" xr3:uid="{00000000-0010-0000-0900-00000F000000}" name="14" totalsRowFunction="count" dataDxfId="304" totalsRowDxfId="303"/>
    <tableColumn id="16" xr3:uid="{00000000-0010-0000-0900-000010000000}" name="15" totalsRowFunction="count" dataDxfId="302" totalsRowDxfId="301"/>
    <tableColumn id="17" xr3:uid="{00000000-0010-0000-0900-000011000000}" name="16" totalsRowFunction="count" dataDxfId="300" totalsRowDxfId="299"/>
    <tableColumn id="18" xr3:uid="{00000000-0010-0000-0900-000012000000}" name="17" totalsRowFunction="count" dataDxfId="298" totalsRowDxfId="297"/>
    <tableColumn id="19" xr3:uid="{00000000-0010-0000-0900-000013000000}" name="18" totalsRowFunction="count" dataDxfId="296" totalsRowDxfId="295"/>
    <tableColumn id="20" xr3:uid="{00000000-0010-0000-0900-000014000000}" name="19" totalsRowFunction="count" dataDxfId="294" totalsRowDxfId="293"/>
    <tableColumn id="21" xr3:uid="{00000000-0010-0000-0900-000015000000}" name="20" totalsRowFunction="count" dataDxfId="292" totalsRowDxfId="291"/>
    <tableColumn id="22" xr3:uid="{00000000-0010-0000-0900-000016000000}" name="21" totalsRowFunction="count" dataDxfId="290" totalsRowDxfId="289"/>
    <tableColumn id="23" xr3:uid="{00000000-0010-0000-0900-000017000000}" name="22" totalsRowFunction="count" dataDxfId="288" totalsRowDxfId="287"/>
    <tableColumn id="24" xr3:uid="{00000000-0010-0000-0900-000018000000}" name="23" totalsRowFunction="count" dataDxfId="286" totalsRowDxfId="285"/>
    <tableColumn id="25" xr3:uid="{00000000-0010-0000-0900-000019000000}" name="24" totalsRowFunction="count" dataDxfId="284" totalsRowDxfId="283"/>
    <tableColumn id="26" xr3:uid="{00000000-0010-0000-0900-00001A000000}" name="25" totalsRowFunction="count" dataDxfId="282" totalsRowDxfId="281"/>
    <tableColumn id="27" xr3:uid="{00000000-0010-0000-0900-00001B000000}" name="26" totalsRowFunction="count" dataDxfId="280" totalsRowDxfId="279"/>
    <tableColumn id="28" xr3:uid="{00000000-0010-0000-0900-00001C000000}" name="27" totalsRowFunction="count" dataDxfId="278" totalsRowDxfId="277"/>
    <tableColumn id="29" xr3:uid="{00000000-0010-0000-0900-00001D000000}" name="28" totalsRowFunction="count" dataDxfId="276" totalsRowDxfId="275"/>
    <tableColumn id="30" xr3:uid="{00000000-0010-0000-0900-00001E000000}" name="29" totalsRowFunction="count" dataDxfId="274" totalsRowDxfId="273"/>
    <tableColumn id="31" xr3:uid="{00000000-0010-0000-0900-00001F000000}" name="30" totalsRowFunction="count" dataDxfId="272" totalsRowDxfId="271"/>
    <tableColumn id="32" xr3:uid="{00000000-0010-0000-0900-000020000000}" name="31" totalsRowFunction="count" dataDxfId="270" totalsRowDxfId="269"/>
    <tableColumn id="33" xr3:uid="{00000000-0010-0000-0900-000021000000}" name="Total de Dias" totalsRowFunction="sum" dataDxfId="268" totalsRowDxfId="267" dataCellStyle="Total">
      <calculatedColumnFormula>COUNTA(Outubro[[#This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A000000}" name="Novembro" displayName="Novembro" ref="B6:AH12" totalsRowCount="1" headerRowDxfId="266" dataDxfId="265" totalsRowDxfId="264">
  <tableColumns count="33">
    <tableColumn id="1" xr3:uid="{00000000-0010-0000-0A00-000001000000}" name="Nome do Funcionário" totalsRowFunction="custom" dataDxfId="263" totalsRowDxfId="262" dataCellStyle="Funcionário">
      <totalsRowFormula>NomeDoMês&amp;" Total"</totalsRowFormula>
    </tableColumn>
    <tableColumn id="2" xr3:uid="{00000000-0010-0000-0A00-000002000000}" name="1" totalsRowFunction="count" dataDxfId="261" totalsRowDxfId="260"/>
    <tableColumn id="3" xr3:uid="{00000000-0010-0000-0A00-000003000000}" name="2" totalsRowFunction="count" dataDxfId="259" totalsRowDxfId="258"/>
    <tableColumn id="4" xr3:uid="{00000000-0010-0000-0A00-000004000000}" name="3" totalsRowFunction="count" dataDxfId="257" totalsRowDxfId="256"/>
    <tableColumn id="5" xr3:uid="{00000000-0010-0000-0A00-000005000000}" name="4" totalsRowFunction="count" dataDxfId="255" totalsRowDxfId="254"/>
    <tableColumn id="6" xr3:uid="{00000000-0010-0000-0A00-000006000000}" name="5" totalsRowFunction="count" dataDxfId="253" totalsRowDxfId="252"/>
    <tableColumn id="7" xr3:uid="{00000000-0010-0000-0A00-000007000000}" name="6" totalsRowFunction="count" dataDxfId="251" totalsRowDxfId="250"/>
    <tableColumn id="8" xr3:uid="{00000000-0010-0000-0A00-000008000000}" name="7" totalsRowFunction="count" dataDxfId="249" totalsRowDxfId="248"/>
    <tableColumn id="9" xr3:uid="{00000000-0010-0000-0A00-000009000000}" name="8" totalsRowFunction="count" dataDxfId="247" totalsRowDxfId="246"/>
    <tableColumn id="10" xr3:uid="{00000000-0010-0000-0A00-00000A000000}" name="9" totalsRowFunction="count" dataDxfId="245" totalsRowDxfId="244"/>
    <tableColumn id="11" xr3:uid="{00000000-0010-0000-0A00-00000B000000}" name="10" totalsRowFunction="count" dataDxfId="243" totalsRowDxfId="242"/>
    <tableColumn id="12" xr3:uid="{00000000-0010-0000-0A00-00000C000000}" name="11" totalsRowFunction="count" dataDxfId="241" totalsRowDxfId="240"/>
    <tableColumn id="13" xr3:uid="{00000000-0010-0000-0A00-00000D000000}" name="12" totalsRowFunction="count" dataDxfId="239" totalsRowDxfId="238"/>
    <tableColumn id="14" xr3:uid="{00000000-0010-0000-0A00-00000E000000}" name="13" totalsRowFunction="count" dataDxfId="237" totalsRowDxfId="236"/>
    <tableColumn id="15" xr3:uid="{00000000-0010-0000-0A00-00000F000000}" name="14" totalsRowFunction="count" dataDxfId="235" totalsRowDxfId="234"/>
    <tableColumn id="16" xr3:uid="{00000000-0010-0000-0A00-000010000000}" name="15" totalsRowFunction="count" dataDxfId="233" totalsRowDxfId="232"/>
    <tableColumn id="17" xr3:uid="{00000000-0010-0000-0A00-000011000000}" name="16" totalsRowFunction="count" dataDxfId="231" totalsRowDxfId="230"/>
    <tableColumn id="18" xr3:uid="{00000000-0010-0000-0A00-000012000000}" name="17" totalsRowFunction="count" dataDxfId="229" totalsRowDxfId="228"/>
    <tableColumn id="19" xr3:uid="{00000000-0010-0000-0A00-000013000000}" name="18" totalsRowFunction="count" dataDxfId="227" totalsRowDxfId="226"/>
    <tableColumn id="20" xr3:uid="{00000000-0010-0000-0A00-000014000000}" name="19" totalsRowFunction="count" dataDxfId="225" totalsRowDxfId="224"/>
    <tableColumn id="21" xr3:uid="{00000000-0010-0000-0A00-000015000000}" name="20" totalsRowFunction="count" dataDxfId="223" totalsRowDxfId="222"/>
    <tableColumn id="22" xr3:uid="{00000000-0010-0000-0A00-000016000000}" name="21" totalsRowFunction="count" dataDxfId="221" totalsRowDxfId="220"/>
    <tableColumn id="23" xr3:uid="{00000000-0010-0000-0A00-000017000000}" name="22" totalsRowFunction="count" dataDxfId="219" totalsRowDxfId="218"/>
    <tableColumn id="24" xr3:uid="{00000000-0010-0000-0A00-000018000000}" name="23" totalsRowFunction="count" dataDxfId="217" totalsRowDxfId="216"/>
    <tableColumn id="25" xr3:uid="{00000000-0010-0000-0A00-000019000000}" name="24" totalsRowFunction="count" dataDxfId="215" totalsRowDxfId="214"/>
    <tableColumn id="26" xr3:uid="{00000000-0010-0000-0A00-00001A000000}" name="25" totalsRowFunction="count" dataDxfId="213" totalsRowDxfId="212"/>
    <tableColumn id="27" xr3:uid="{00000000-0010-0000-0A00-00001B000000}" name="26" totalsRowFunction="count" dataDxfId="211" totalsRowDxfId="210"/>
    <tableColumn id="28" xr3:uid="{00000000-0010-0000-0A00-00001C000000}" name="27" totalsRowFunction="count" dataDxfId="209" totalsRowDxfId="208"/>
    <tableColumn id="29" xr3:uid="{00000000-0010-0000-0A00-00001D000000}" name="28" totalsRowFunction="count" dataDxfId="207" totalsRowDxfId="206"/>
    <tableColumn id="30" xr3:uid="{00000000-0010-0000-0A00-00001E000000}" name="29" totalsRowFunction="count" dataDxfId="205" totalsRowDxfId="204"/>
    <tableColumn id="31" xr3:uid="{00000000-0010-0000-0A00-00001F000000}" name="30" totalsRowFunction="count" dataDxfId="203" totalsRowDxfId="202"/>
    <tableColumn id="32" xr3:uid="{00000000-0010-0000-0A00-000020000000}" name=" " totalsRowFunction="count" dataDxfId="201" totalsRowDxfId="200"/>
    <tableColumn id="33" xr3:uid="{00000000-0010-0000-0A00-000021000000}" name="Total de Dias" totalsRowFunction="sum" dataDxfId="199" totalsRowDxfId="198" dataCellStyle="Total">
      <calculatedColumnFormula>COUNTA(Novembro[[#This Row],[1]:[30]])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dique os nomes dos funcionários e as datas da ausência. Registe o tipo de ausência conforme o caso na linha 12 :F=Férias, D=Doença, P=Motivos Pessoais e dois marcadores de posição para entradas personalizada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Dezembro" displayName="Dezembro" ref="B6:AH12" totalsRowCount="1" headerRowDxfId="197" dataDxfId="196" totalsRowDxfId="195">
  <tableColumns count="33">
    <tableColumn id="1" xr3:uid="{00000000-0010-0000-0B00-000001000000}" name="Nome do Funcionário" totalsRowFunction="custom" dataDxfId="194" totalsRowDxfId="193" dataCellStyle="Funcionário">
      <totalsRowFormula>NomeDoMês&amp;" Total"</totalsRowFormula>
    </tableColumn>
    <tableColumn id="2" xr3:uid="{00000000-0010-0000-0B00-000002000000}" name="1" totalsRowFunction="count" dataDxfId="192" totalsRowDxfId="191"/>
    <tableColumn id="3" xr3:uid="{00000000-0010-0000-0B00-000003000000}" name="2" totalsRowFunction="count" dataDxfId="190" totalsRowDxfId="189"/>
    <tableColumn id="4" xr3:uid="{00000000-0010-0000-0B00-000004000000}" name="3" totalsRowFunction="count" dataDxfId="188" totalsRowDxfId="187"/>
    <tableColumn id="5" xr3:uid="{00000000-0010-0000-0B00-000005000000}" name="4" totalsRowFunction="count" dataDxfId="186" totalsRowDxfId="185"/>
    <tableColumn id="6" xr3:uid="{00000000-0010-0000-0B00-000006000000}" name="5" totalsRowFunction="count" dataDxfId="184" totalsRowDxfId="183"/>
    <tableColumn id="7" xr3:uid="{00000000-0010-0000-0B00-000007000000}" name="6" totalsRowFunction="count" dataDxfId="182" totalsRowDxfId="181"/>
    <tableColumn id="8" xr3:uid="{00000000-0010-0000-0B00-000008000000}" name="7" totalsRowFunction="count" dataDxfId="180" totalsRowDxfId="179"/>
    <tableColumn id="9" xr3:uid="{00000000-0010-0000-0B00-000009000000}" name="8" totalsRowFunction="count" dataDxfId="178" totalsRowDxfId="177"/>
    <tableColumn id="10" xr3:uid="{00000000-0010-0000-0B00-00000A000000}" name="9" totalsRowFunction="count" dataDxfId="176" totalsRowDxfId="175"/>
    <tableColumn id="11" xr3:uid="{00000000-0010-0000-0B00-00000B000000}" name="10" totalsRowFunction="count" dataDxfId="174" totalsRowDxfId="173"/>
    <tableColumn id="12" xr3:uid="{00000000-0010-0000-0B00-00000C000000}" name="11" totalsRowFunction="count" dataDxfId="172" totalsRowDxfId="171"/>
    <tableColumn id="13" xr3:uid="{00000000-0010-0000-0B00-00000D000000}" name="12" totalsRowFunction="count" dataDxfId="170" totalsRowDxfId="169"/>
    <tableColumn id="14" xr3:uid="{00000000-0010-0000-0B00-00000E000000}" name="13" totalsRowFunction="count" dataDxfId="168" totalsRowDxfId="167"/>
    <tableColumn id="15" xr3:uid="{00000000-0010-0000-0B00-00000F000000}" name="14" totalsRowFunction="count" dataDxfId="166" totalsRowDxfId="165"/>
    <tableColumn id="16" xr3:uid="{00000000-0010-0000-0B00-000010000000}" name="15" totalsRowFunction="count" dataDxfId="164" totalsRowDxfId="163"/>
    <tableColumn id="17" xr3:uid="{00000000-0010-0000-0B00-000011000000}" name="16" totalsRowFunction="count" dataDxfId="162" totalsRowDxfId="161"/>
    <tableColumn id="18" xr3:uid="{00000000-0010-0000-0B00-000012000000}" name="17" totalsRowFunction="count" dataDxfId="160" totalsRowDxfId="159"/>
    <tableColumn id="19" xr3:uid="{00000000-0010-0000-0B00-000013000000}" name="18" totalsRowFunction="count" dataDxfId="158" totalsRowDxfId="157"/>
    <tableColumn id="20" xr3:uid="{00000000-0010-0000-0B00-000014000000}" name="19" totalsRowFunction="count" dataDxfId="156" totalsRowDxfId="155"/>
    <tableColumn id="21" xr3:uid="{00000000-0010-0000-0B00-000015000000}" name="20" totalsRowFunction="count" dataDxfId="154" totalsRowDxfId="153"/>
    <tableColumn id="22" xr3:uid="{00000000-0010-0000-0B00-000016000000}" name="21" totalsRowFunction="count" dataDxfId="152" totalsRowDxfId="151"/>
    <tableColumn id="23" xr3:uid="{00000000-0010-0000-0B00-000017000000}" name="22" totalsRowFunction="count" dataDxfId="150" totalsRowDxfId="149"/>
    <tableColumn id="24" xr3:uid="{00000000-0010-0000-0B00-000018000000}" name="23" totalsRowFunction="count" dataDxfId="148" totalsRowDxfId="147"/>
    <tableColumn id="25" xr3:uid="{00000000-0010-0000-0B00-000019000000}" name="24" totalsRowFunction="count" dataDxfId="146" totalsRowDxfId="145"/>
    <tableColumn id="26" xr3:uid="{00000000-0010-0000-0B00-00001A000000}" name="25" totalsRowFunction="count" dataDxfId="144" totalsRowDxfId="143"/>
    <tableColumn id="27" xr3:uid="{00000000-0010-0000-0B00-00001B000000}" name="26" totalsRowFunction="count" dataDxfId="142" totalsRowDxfId="141"/>
    <tableColumn id="28" xr3:uid="{00000000-0010-0000-0B00-00001C000000}" name="27" totalsRowFunction="count" dataDxfId="140" totalsRowDxfId="139"/>
    <tableColumn id="29" xr3:uid="{00000000-0010-0000-0B00-00001D000000}" name="28" totalsRowFunction="count" dataDxfId="138" totalsRowDxfId="137"/>
    <tableColumn id="30" xr3:uid="{00000000-0010-0000-0B00-00001E000000}" name="29" totalsRowFunction="count" dataDxfId="136" totalsRowDxfId="135"/>
    <tableColumn id="31" xr3:uid="{00000000-0010-0000-0B00-00001F000000}" name="30" totalsRowFunction="count" dataDxfId="134" totalsRowDxfId="133"/>
    <tableColumn id="32" xr3:uid="{00000000-0010-0000-0B00-000020000000}" name="31" totalsRowFunction="count" dataDxfId="132" totalsRowDxfId="131"/>
    <tableColumn id="33" xr3:uid="{00000000-0010-0000-0B00-000021000000}" name="Total de Dias" totalsRowFunction="sum" dataDxfId="130" totalsRowDxfId="129" dataCellStyle="Total">
      <calculatedColumnFormula>COUNTA(Dezembro[[#This Row],[1]:[31]])</calculatedColumnFormula>
    </tableColumn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Fornece uma lista de nomes e datas de calendário para registar as ausências e os tipos de ausência específicos dos funcionários, como V=Férias, D=Doença, P=Motivos Pessoais e dois marcadores de posição para entradas personalizadas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NomeDoFuncionário" displayName="NomeDoFuncionário" ref="B3:B8">
  <autoFilter ref="B3:B8" xr:uid="{00000000-0009-0000-0100-00000D000000}"/>
  <tableColumns count="1">
    <tableColumn id="1" xr3:uid="{00000000-0010-0000-0C00-000001000000}" name="Nomes dos Funcionários" totalsRowFunction="count" totalsRowDxfId="128" dataCellStyle="Funcionário"/>
  </tableColumns>
  <tableStyleInfo name="Tabela de Ausências dos Funcionários" showFirstColumn="1" showLastColumn="1" showRowStripes="1" showColumnStripes="0"/>
  <extLst>
    <ext xmlns:x14="http://schemas.microsoft.com/office/spreadsheetml/2009/9/main" uri="{504A1905-F514-4f6f-8877-14C23A59335A}">
      <x14:table altTextSummary="Introduza os nomes dos funcionários nesta tabela. Estes nomes são utilizados como opções na Coluna B do calendário de ausências de cada mês"/>
    </ext>
  </extLst>
</table>
</file>

<file path=xl/theme/theme1.xml><?xml version="1.0" encoding="utf-8"?>
<a:theme xmlns:a="http://schemas.openxmlformats.org/drawingml/2006/main" name="Office Theme">
  <a:themeElements>
    <a:clrScheme name="Employee Absense Schedule">
      <a:dk1>
        <a:sysClr val="windowText" lastClr="000000"/>
      </a:dk1>
      <a:lt1>
        <a:sysClr val="window" lastClr="FFFFFF"/>
      </a:lt1>
      <a:dk2>
        <a:srgbClr val="4B180E"/>
      </a:dk2>
      <a:lt2>
        <a:srgbClr val="F1F2E8"/>
      </a:lt2>
      <a:accent1>
        <a:srgbClr val="A53423"/>
      </a:accent1>
      <a:accent2>
        <a:srgbClr val="E68130"/>
      </a:accent2>
      <a:accent3>
        <a:srgbClr val="9BB05D"/>
      </a:accent3>
      <a:accent4>
        <a:srgbClr val="CC9900"/>
      </a:accent4>
      <a:accent5>
        <a:srgbClr val="4F66AF"/>
      </a:accent5>
      <a:accent6>
        <a:srgbClr val="D0D2D3"/>
      </a:accent6>
      <a:hlink>
        <a:srgbClr val="4F66AF"/>
      </a:hlink>
      <a:folHlink>
        <a:srgbClr val="6B9AC6"/>
      </a:folHlink>
    </a:clrScheme>
    <a:fontScheme name="Employee Absenc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89999084444715716"/>
    <pageSetUpPr fitToPage="1"/>
  </sheetPr>
  <dimension ref="A1:AH12"/>
  <sheetViews>
    <sheetView showGridLines="0" topLeftCell="A4" zoomScaleNormal="100" workbookViewId="0">
      <selection activeCell="E11" sqref="E11:AA11"/>
    </sheetView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1:34" ht="50.15" customHeight="1" x14ac:dyDescent="0.35">
      <c r="A1" s="15"/>
      <c r="B1" s="12" t="s">
        <v>0</v>
      </c>
    </row>
    <row r="2" spans="1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1:34" ht="15" customHeight="1" x14ac:dyDescent="0.35">
      <c r="AH3" s="17" t="s">
        <v>49</v>
      </c>
    </row>
    <row r="4" spans="1:34" ht="30" customHeight="1" x14ac:dyDescent="0.35">
      <c r="B4" s="10" t="s">
        <v>2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v>2019</v>
      </c>
    </row>
    <row r="5" spans="1:34" ht="15" customHeight="1" x14ac:dyDescent="0.35">
      <c r="B5" s="10"/>
      <c r="C5" s="2" t="str">
        <f>TEXT(WEEKDAY(DATE(AnoDoCalendário,1,1),1),"ddd")</f>
        <v>ter</v>
      </c>
      <c r="D5" s="2" t="str">
        <f>TEXT(WEEKDAY(DATE(AnoDoCalendário,1,2),1),"ddd")</f>
        <v>qua</v>
      </c>
      <c r="E5" s="2" t="str">
        <f>TEXT(WEEKDAY(DATE(AnoDoCalendário,1,3),1),"ddd")</f>
        <v>qui</v>
      </c>
      <c r="F5" s="2" t="str">
        <f>TEXT(WEEKDAY(DATE(AnoDoCalendário,1,4),1),"ddd")</f>
        <v>sex</v>
      </c>
      <c r="G5" s="2" t="str">
        <f>TEXT(WEEKDAY(DATE(AnoDoCalendário,1,5),1),"ddd")</f>
        <v>sáb</v>
      </c>
      <c r="H5" s="2" t="str">
        <f>TEXT(WEEKDAY(DATE(AnoDoCalendário,1,6),1),"ddd")</f>
        <v>dom</v>
      </c>
      <c r="I5" s="2" t="str">
        <f>TEXT(WEEKDAY(DATE(AnoDoCalendário,1,7),1),"ddd")</f>
        <v>seg</v>
      </c>
      <c r="J5" s="2" t="str">
        <f>TEXT(WEEKDAY(DATE(AnoDoCalendário,1,8),1),"ddd")</f>
        <v>ter</v>
      </c>
      <c r="K5" s="2" t="str">
        <f>TEXT(WEEKDAY(DATE(AnoDoCalendário,1,9),1),"ddd")</f>
        <v>qua</v>
      </c>
      <c r="L5" s="2" t="str">
        <f>TEXT(WEEKDAY(DATE(AnoDoCalendário,1,10),1),"ddd")</f>
        <v>qui</v>
      </c>
      <c r="M5" s="2" t="str">
        <f>TEXT(WEEKDAY(DATE(AnoDoCalendário,1,11),1),"ddd")</f>
        <v>sex</v>
      </c>
      <c r="N5" s="2" t="str">
        <f>TEXT(WEEKDAY(DATE(AnoDoCalendário,1,12),1),"ddd")</f>
        <v>sáb</v>
      </c>
      <c r="O5" s="2" t="str">
        <f>TEXT(WEEKDAY(DATE(AnoDoCalendário,1,13),1),"ddd")</f>
        <v>dom</v>
      </c>
      <c r="P5" s="2" t="str">
        <f>TEXT(WEEKDAY(DATE(AnoDoCalendário,1,14),1),"ddd")</f>
        <v>seg</v>
      </c>
      <c r="Q5" s="2" t="str">
        <f>TEXT(WEEKDAY(DATE(AnoDoCalendário,1,15),1),"ddd")</f>
        <v>ter</v>
      </c>
      <c r="R5" s="2" t="str">
        <f>TEXT(WEEKDAY(DATE(AnoDoCalendário,1,16),1),"ddd")</f>
        <v>qua</v>
      </c>
      <c r="S5" s="2" t="str">
        <f>TEXT(WEEKDAY(DATE(AnoDoCalendário,1,17),1),"ddd")</f>
        <v>qui</v>
      </c>
      <c r="T5" s="2" t="str">
        <f>TEXT(WEEKDAY(DATE(AnoDoCalendário,1,18),1),"ddd")</f>
        <v>sex</v>
      </c>
      <c r="U5" s="2" t="str">
        <f>TEXT(WEEKDAY(DATE(AnoDoCalendário,1,19),1),"ddd")</f>
        <v>sáb</v>
      </c>
      <c r="V5" s="2" t="str">
        <f>TEXT(WEEKDAY(DATE(AnoDoCalendário,1,20),1),"ddd")</f>
        <v>dom</v>
      </c>
      <c r="W5" s="2" t="str">
        <f>TEXT(WEEKDAY(DATE(AnoDoCalendário,1,21),1),"ddd")</f>
        <v>seg</v>
      </c>
      <c r="X5" s="2" t="str">
        <f>TEXT(WEEKDAY(DATE(AnoDoCalendário,1,22),1),"ddd")</f>
        <v>ter</v>
      </c>
      <c r="Y5" s="2" t="str">
        <f>TEXT(WEEKDAY(DATE(AnoDoCalendário,1,23),1),"ddd")</f>
        <v>qua</v>
      </c>
      <c r="Z5" s="2" t="str">
        <f>TEXT(WEEKDAY(DATE(AnoDoCalendário,1,24),1),"ddd")</f>
        <v>qui</v>
      </c>
      <c r="AA5" s="2" t="str">
        <f>TEXT(WEEKDAY(DATE(AnoDoCalendário,1,25),1),"ddd")</f>
        <v>sex</v>
      </c>
      <c r="AB5" s="2" t="str">
        <f>TEXT(WEEKDAY(DATE(AnoDoCalendário,1,26),1),"ddd")</f>
        <v>sáb</v>
      </c>
      <c r="AC5" s="2" t="str">
        <f>TEXT(WEEKDAY(DATE(AnoDoCalendário,1,27),1),"ddd")</f>
        <v>dom</v>
      </c>
      <c r="AD5" s="2" t="str">
        <f>TEXT(WEEKDAY(DATE(AnoDoCalendário,1,28),1),"ddd")</f>
        <v>seg</v>
      </c>
      <c r="AE5" s="2" t="str">
        <f>TEXT(WEEKDAY(DATE(AnoDoCalendário,1,29),1),"ddd")</f>
        <v>ter</v>
      </c>
      <c r="AF5" s="2" t="str">
        <f>TEXT(WEEKDAY(DATE(AnoDoCalendário,1,30),1),"ddd")</f>
        <v>qua</v>
      </c>
      <c r="AG5" s="2" t="str">
        <f>TEXT(WEEKDAY(DATE(AnoDoCalendário,1,31),1),"ddd")</f>
        <v>qui</v>
      </c>
      <c r="AH5" s="10"/>
    </row>
    <row r="6" spans="1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1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COUNTA(Janeiro!$C7:$AG7)</f>
        <v>0</v>
      </c>
    </row>
    <row r="8" spans="1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COUNTA(Janeiro!$C8:$AG8)</f>
        <v>0</v>
      </c>
    </row>
    <row r="9" spans="1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COUNTA(Janeiro!$C9:$AG9)</f>
        <v>0</v>
      </c>
    </row>
    <row r="10" spans="1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COUNTA(Janeiro!$C10:$AG10)</f>
        <v>0</v>
      </c>
    </row>
    <row r="11" spans="1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 t="s">
        <v>9</v>
      </c>
      <c r="AH11" s="9">
        <f>COUNTA(Janeiro!$C11:$AG11)</f>
        <v>1</v>
      </c>
    </row>
    <row r="12" spans="1:34" ht="30" customHeight="1" x14ac:dyDescent="0.35">
      <c r="B12" s="18" t="str">
        <f>NomeDoMês&amp;" Total"</f>
        <v>Janeiro Total</v>
      </c>
      <c r="C12" s="11">
        <f>SUBTOTAL(103,Janeiro!$C$7:$C$11)</f>
        <v>0</v>
      </c>
      <c r="D12" s="11">
        <f>SUBTOTAL(103,Janeiro!$D$7:$D$11)</f>
        <v>0</v>
      </c>
      <c r="E12" s="11">
        <f>SUBTOTAL(103,Janeiro!$E$7:$E$11)</f>
        <v>0</v>
      </c>
      <c r="F12" s="11">
        <f>SUBTOTAL(103,Janeiro!$F$7:$F$11)</f>
        <v>0</v>
      </c>
      <c r="G12" s="11">
        <f>SUBTOTAL(103,Janeiro!$G$7:$G$11)</f>
        <v>0</v>
      </c>
      <c r="H12" s="11">
        <f>SUBTOTAL(103,Janeiro!$H$7:$H$11)</f>
        <v>0</v>
      </c>
      <c r="I12" s="11">
        <f>SUBTOTAL(103,Janeiro!$I$7:$I$11)</f>
        <v>0</v>
      </c>
      <c r="J12" s="11">
        <f>SUBTOTAL(103,Janeiro!$J$7:$J$11)</f>
        <v>0</v>
      </c>
      <c r="K12" s="11">
        <f>SUBTOTAL(103,Janeiro!$K$7:$K$11)</f>
        <v>0</v>
      </c>
      <c r="L12" s="11">
        <f>SUBTOTAL(103,Janeiro!$L$7:$L$11)</f>
        <v>0</v>
      </c>
      <c r="M12" s="11">
        <f>SUBTOTAL(103,Janeiro!$M$7:$M$11)</f>
        <v>0</v>
      </c>
      <c r="N12" s="11">
        <f>SUBTOTAL(103,Janeiro!$N$7:$N$11)</f>
        <v>0</v>
      </c>
      <c r="O12" s="11">
        <f>SUBTOTAL(103,Janeiro!$O$7:$O$11)</f>
        <v>0</v>
      </c>
      <c r="P12" s="11">
        <f>SUBTOTAL(103,Janeiro!$P$7:$P$11)</f>
        <v>0</v>
      </c>
      <c r="Q12" s="11">
        <f>SUBTOTAL(103,Janeiro!$Q$7:$Q$11)</f>
        <v>0</v>
      </c>
      <c r="R12" s="11">
        <f>SUBTOTAL(103,Janeiro!$R$7:$R$11)</f>
        <v>0</v>
      </c>
      <c r="S12" s="11">
        <f>SUBTOTAL(103,Janeiro!$S$7:$S$11)</f>
        <v>0</v>
      </c>
      <c r="T12" s="11">
        <f>SUBTOTAL(103,Janeiro!$T$7:$T$11)</f>
        <v>0</v>
      </c>
      <c r="U12" s="11">
        <f>SUBTOTAL(103,Janeiro!$U$7:$U$11)</f>
        <v>0</v>
      </c>
      <c r="V12" s="11">
        <f>SUBTOTAL(103,Janeiro!$V$7:$V$11)</f>
        <v>0</v>
      </c>
      <c r="W12" s="11">
        <f>SUBTOTAL(103,Janeiro!$W$7:$W$11)</f>
        <v>0</v>
      </c>
      <c r="X12" s="11">
        <f>SUBTOTAL(103,Janeiro!$X$7:$X$11)</f>
        <v>0</v>
      </c>
      <c r="Y12" s="11">
        <f>SUBTOTAL(103,Janeiro!$Y$7:$Y$11)</f>
        <v>0</v>
      </c>
      <c r="Z12" s="11">
        <f>SUBTOTAL(103,Janeiro!$Z$7:$Z$11)</f>
        <v>0</v>
      </c>
      <c r="AA12" s="11">
        <f>SUBTOTAL(103,Janeiro!$AA$7:$AA$11)</f>
        <v>0</v>
      </c>
      <c r="AB12" s="11">
        <f>SUBTOTAL(103,Janeiro!$AB$7:$AB$11)</f>
        <v>0</v>
      </c>
      <c r="AC12" s="11">
        <f>SUBTOTAL(103,Janeiro!$AC$7:$AC$11)</f>
        <v>0</v>
      </c>
      <c r="AD12" s="11">
        <f>SUBTOTAL(103,Janeiro!$AD$7:$AD$11)</f>
        <v>0</v>
      </c>
      <c r="AE12" s="11">
        <f>SUBTOTAL(103,Janeiro!$AE$7:$AE$11)</f>
        <v>0</v>
      </c>
      <c r="AF12" s="11">
        <f>SUBTOTAL(103,Janeiro!$AF$7:$AF$11)</f>
        <v>0</v>
      </c>
      <c r="AG12" s="11">
        <f>SUBTOTAL(103,Janeiro!$AG$7:$AG$11)</f>
        <v>1</v>
      </c>
      <c r="AH12" s="11">
        <f>SUBTOTAL(109,Janeiro[Total de Dias])</f>
        <v>1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127" priority="6" stopIfTrue="1">
      <formula>C7=TipoPersonalizado2</formula>
    </cfRule>
    <cfRule type="expression" dxfId="126" priority="7" stopIfTrue="1">
      <formula>C7=TipoPersonalizado1</formula>
    </cfRule>
    <cfRule type="expression" dxfId="125" priority="8" stopIfTrue="1">
      <formula>C7=TipoDoença</formula>
    </cfRule>
    <cfRule type="expression" dxfId="124" priority="9" stopIfTrue="1">
      <formula>C7=TipoMotivosPessoais</formula>
    </cfRule>
    <cfRule type="expression" dxfId="123" priority="10" stopIfTrue="1">
      <formula>C7=TipoFérias</formula>
    </cfRule>
  </conditionalFormatting>
  <conditionalFormatting sqref="AH7:AH11">
    <cfRule type="dataBar" priority="168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{ECCE2C3C-1B01-4700-B60E-DAAAB19A9C1A}</x14:id>
        </ext>
      </extLst>
    </cfRule>
  </conditionalFormatting>
  <dataValidations count="15">
    <dataValidation allowBlank="1" showInputMessage="1" showErrorMessage="1" prompt="Introduza o ano nesta célula" sqref="AH4" xr:uid="{00000000-0002-0000-0000-000000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000-000001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000-000002000000}"/>
    <dataValidation allowBlank="1" showInputMessage="1" showErrorMessage="1" prompt="Os dias da semana nesta linha são atualizados automaticamente consoante o mês e de acordo com o ano introduzido na célula AH4. Cada dia do mês é uma coluna para registar a ausência e o tipo de ausência de um funcionário" sqref="C5" xr:uid="{00000000-0002-0000-0000-000003000000}"/>
    <dataValidation allowBlank="1" showInputMessage="1" showErrorMessage="1" prompt="Calcula automaticamente o número total de dias que um funcionário esteve ausente durante este mês" sqref="AH6" xr:uid="{00000000-0002-0000-0000-000004000000}"/>
    <dataValidation allowBlank="1" showInputMessage="1" showErrorMessage="1" prompt="O título da folha de cálculo encontra-se nesta célula. Ao atualizar o título, esta alteração será propagada automaticamente a todas as folhas de cálculo" sqref="B1" xr:uid="{00000000-0002-0000-0000-000005000000}"/>
    <dataValidation allowBlank="1" showInputMessage="1" showErrorMessage="1" prompt="O mês deste calendário de ausências. Atualize o ano na célula AH4. Registe o total de dias por mês na última célula da tabela. Introduza os nomes dos funcionários na coluna B da tabela" sqref="B4" xr:uid="{00000000-0002-0000-0000-000006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000-000007000000}"/>
    <dataValidation allowBlank="1" showInputMessage="1" showErrorMessage="1" prompt="A letra &quot;F&quot; indica ausência devido a férias" sqref="C2" xr:uid="{00000000-0002-0000-0000-000008000000}"/>
    <dataValidation allowBlank="1" showInputMessage="1" showErrorMessage="1" prompt="A letra &quot;P&quot; indica ausência por motivos pessoais" sqref="F2" xr:uid="{00000000-0002-0000-0000-000009000000}"/>
    <dataValidation allowBlank="1" showInputMessage="1" showErrorMessage="1" prompt="A letra &quot;D&quot; indica ausência por motivo de doença" sqref="K2" xr:uid="{00000000-0002-0000-0000-00000A000000}"/>
    <dataValidation allowBlank="1" showInputMessage="1" showErrorMessage="1" prompt="Introduza uma letra e personalize a etiqueta à direita para adicionar outro tipo de ausência" sqref="N2 S2" xr:uid="{00000000-0002-0000-0000-00000B000000}"/>
    <dataValidation allowBlank="1" showInputMessage="1" showErrorMessage="1" prompt="Introduza uma etiqueta para descrever o tipo personalizado à esquerda" sqref="O2 T2" xr:uid="{00000000-0002-0000-0000-00000C000000}"/>
    <dataValidation allowBlank="1" showInputMessage="1" showErrorMessage="1" prompt="O Calendário de Ausências dos Funcionários regista as ausências dos funcionários por dia, todos os meses. Existem 13 folhas de cálculo: 12 mensais e uma última para os nomes dos funcionários. Registe as ausências de janeiro nesta folha de cálculo" sqref="A1" xr:uid="{00000000-0002-0000-0000-00000D000000}"/>
    <dataValidation allowBlank="1" showInputMessage="1" showErrorMessage="1" prompt="Introduza o ano na célula abaixo" sqref="AH3" xr:uid="{00000000-0002-0000-0000-00000E000000}"/>
  </dataValidations>
  <printOptions horizontalCentered="1"/>
  <pageMargins left="0.25" right="0.25" top="0.75" bottom="0.75" header="0.3" footer="0.3"/>
  <pageSetup paperSize="9" scale="74"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CE2C3C-1B01-4700-B60E-DAAAB19A9C1A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F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749992370372631"/>
    <pageSetUpPr fitToPage="1"/>
  </sheetPr>
  <dimension ref="B1:AH12"/>
  <sheetViews>
    <sheetView showGridLines="0" tabSelected="1" topLeftCell="A6" zoomScaleNormal="100" workbookViewId="0">
      <selection activeCell="F11" sqref="F11"/>
    </sheetView>
  </sheetViews>
  <sheetFormatPr defaultColWidth="9.1796875"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/>
    <row r="4" spans="2:34" ht="30" customHeight="1" x14ac:dyDescent="0.35">
      <c r="B4" s="10" t="s">
        <v>51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v>2024</v>
      </c>
    </row>
    <row r="5" spans="2:34" ht="15" customHeight="1" x14ac:dyDescent="0.35">
      <c r="B5" s="10"/>
      <c r="C5" s="2" t="str">
        <f>TEXT(WEEKDAY(DATE(AnoDoCalendário,2,1),1),"ddd")</f>
        <v>sex</v>
      </c>
      <c r="D5" s="2" t="str">
        <f>TEXT(WEEKDAY(DATE(AnoDoCalendário,2,2),1),"ddd")</f>
        <v>sáb</v>
      </c>
      <c r="E5" s="2" t="str">
        <f>TEXT(WEEKDAY(DATE(AnoDoCalendário,2,3),1),"ddd")</f>
        <v>dom</v>
      </c>
      <c r="F5" s="2" t="str">
        <f>TEXT(WEEKDAY(DATE(AnoDoCalendário,2,4),1),"ddd")</f>
        <v>seg</v>
      </c>
      <c r="G5" s="2" t="str">
        <f>TEXT(WEEKDAY(DATE(AnoDoCalendário,2,5),1),"ddd")</f>
        <v>ter</v>
      </c>
      <c r="H5" s="2" t="str">
        <f>TEXT(WEEKDAY(DATE(AnoDoCalendário,2,6),1),"ddd")</f>
        <v>qua</v>
      </c>
      <c r="I5" s="2" t="str">
        <f>TEXT(WEEKDAY(DATE(AnoDoCalendário,2,7),1),"ddd")</f>
        <v>qui</v>
      </c>
      <c r="J5" s="2" t="str">
        <f>TEXT(WEEKDAY(DATE(AnoDoCalendário,2,8),1),"ddd")</f>
        <v>sex</v>
      </c>
      <c r="K5" s="2" t="str">
        <f>TEXT(WEEKDAY(DATE(AnoDoCalendário,2,9),1),"ddd")</f>
        <v>sáb</v>
      </c>
      <c r="L5" s="2" t="str">
        <f>TEXT(WEEKDAY(DATE(AnoDoCalendário,2,10),1),"ddd")</f>
        <v>dom</v>
      </c>
      <c r="M5" s="2" t="str">
        <f>TEXT(WEEKDAY(DATE(AnoDoCalendário,2,11),1),"ddd")</f>
        <v>seg</v>
      </c>
      <c r="N5" s="2" t="str">
        <f>TEXT(WEEKDAY(DATE(AnoDoCalendário,2,12),1),"ddd")</f>
        <v>ter</v>
      </c>
      <c r="O5" s="2" t="str">
        <f>TEXT(WEEKDAY(DATE(AnoDoCalendário,2,13),1),"ddd")</f>
        <v>qua</v>
      </c>
      <c r="P5" s="2" t="str">
        <f>TEXT(WEEKDAY(DATE(AnoDoCalendário,2,14),1),"ddd")</f>
        <v>qui</v>
      </c>
      <c r="Q5" s="2" t="str">
        <f>TEXT(WEEKDAY(DATE(AnoDoCalendário,2,15),1),"ddd")</f>
        <v>sex</v>
      </c>
      <c r="R5" s="2" t="str">
        <f>TEXT(WEEKDAY(DATE(AnoDoCalendário,2,16),1),"ddd")</f>
        <v>sáb</v>
      </c>
      <c r="S5" s="2" t="str">
        <f>TEXT(WEEKDAY(DATE(AnoDoCalendário,2,17),1),"ddd")</f>
        <v>dom</v>
      </c>
      <c r="T5" s="2" t="str">
        <f>TEXT(WEEKDAY(DATE(AnoDoCalendário,2,18),1),"ddd")</f>
        <v>seg</v>
      </c>
      <c r="U5" s="2" t="str">
        <f>TEXT(WEEKDAY(DATE(AnoDoCalendário,2,19),1),"ddd")</f>
        <v>ter</v>
      </c>
      <c r="V5" s="2" t="str">
        <f>TEXT(WEEKDAY(DATE(AnoDoCalendário,2,20),1),"ddd")</f>
        <v>qua</v>
      </c>
      <c r="W5" s="2" t="str">
        <f>TEXT(WEEKDAY(DATE(AnoDoCalendário,2,21),1),"ddd")</f>
        <v>qui</v>
      </c>
      <c r="X5" s="2" t="str">
        <f>TEXT(WEEKDAY(DATE(AnoDoCalendário,2,22),1),"ddd")</f>
        <v>sex</v>
      </c>
      <c r="Y5" s="2" t="str">
        <f>TEXT(WEEKDAY(DATE(AnoDoCalendário,2,23),1),"ddd")</f>
        <v>sáb</v>
      </c>
      <c r="Z5" s="2" t="str">
        <f>TEXT(WEEKDAY(DATE(AnoDoCalendário,2,24),1),"ddd")</f>
        <v>dom</v>
      </c>
      <c r="AA5" s="2" t="str">
        <f>TEXT(WEEKDAY(DATE(AnoDoCalendário,2,25),1),"ddd")</f>
        <v>seg</v>
      </c>
      <c r="AB5" s="2" t="str">
        <f>TEXT(WEEKDAY(DATE(AnoDoCalendário,2,26),1),"ddd")</f>
        <v>ter</v>
      </c>
      <c r="AC5" s="2" t="str">
        <f>TEXT(WEEKDAY(DATE(AnoDoCalendário,2,27),1),"ddd")</f>
        <v>qua</v>
      </c>
      <c r="AD5" s="2" t="str">
        <f>TEXT(WEEKDAY(DATE(AnoDoCalendário,2,28),1),"ddd")</f>
        <v>qui</v>
      </c>
      <c r="AE5" s="2" t="str">
        <f>TEXT(WEEKDAY(DATE(AnoDoCalendário,2,29),1),"ddd")</f>
        <v>sex</v>
      </c>
      <c r="AF5" s="2"/>
      <c r="AG5" s="2"/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52</v>
      </c>
      <c r="AG6" s="2" t="s">
        <v>53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COUNTA(Fevereiro[[#This Row],[1]:[29]])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COUNTA(Fevereiro[[#This Row],[1]:[29]])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COUNTA(Fevereiro[[#This Row],[1]:[29]])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COUNTA(Fevereiro[[#This Row],[1]:[29]])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COUNTA(Fevereiro[[#This Row],[1]:[29]])</f>
        <v>0</v>
      </c>
    </row>
    <row r="12" spans="2:34" ht="30" customHeight="1" x14ac:dyDescent="0.35">
      <c r="B12" s="18" t="str">
        <f>NomeDoMês&amp;" Total"</f>
        <v>Fevereiro Total</v>
      </c>
      <c r="C12" s="11">
        <f>SUBTOTAL(103,Fevereiro[1])</f>
        <v>0</v>
      </c>
      <c r="D12" s="11">
        <f>SUBTOTAL(103,Fevereiro[2])</f>
        <v>0</v>
      </c>
      <c r="E12" s="11">
        <f>SUBTOTAL(103,Fevereiro[3])</f>
        <v>0</v>
      </c>
      <c r="F12" s="11">
        <f>SUBTOTAL(103,Fevereiro[4])</f>
        <v>0</v>
      </c>
      <c r="G12" s="11">
        <f>SUBTOTAL(103,Fevereiro[5])</f>
        <v>0</v>
      </c>
      <c r="H12" s="11">
        <f>SUBTOTAL(103,Fevereiro[6])</f>
        <v>0</v>
      </c>
      <c r="I12" s="11">
        <f>SUBTOTAL(103,Fevereiro[7])</f>
        <v>0</v>
      </c>
      <c r="J12" s="11">
        <f>SUBTOTAL(103,Fevereiro[8])</f>
        <v>0</v>
      </c>
      <c r="K12" s="11">
        <f>SUBTOTAL(103,Fevereiro[9])</f>
        <v>0</v>
      </c>
      <c r="L12" s="11">
        <f>SUBTOTAL(103,Fevereiro[10])</f>
        <v>0</v>
      </c>
      <c r="M12" s="11">
        <f>SUBTOTAL(103,Fevereiro[11])</f>
        <v>0</v>
      </c>
      <c r="N12" s="11">
        <f>SUBTOTAL(103,Fevereiro[12])</f>
        <v>0</v>
      </c>
      <c r="O12" s="11">
        <f>SUBTOTAL(103,Fevereiro[13])</f>
        <v>0</v>
      </c>
      <c r="P12" s="11">
        <f>SUBTOTAL(103,Fevereiro[14])</f>
        <v>0</v>
      </c>
      <c r="Q12" s="11">
        <f>SUBTOTAL(103,Fevereiro[15])</f>
        <v>0</v>
      </c>
      <c r="R12" s="11">
        <f>SUBTOTAL(103,Fevereiro[16])</f>
        <v>0</v>
      </c>
      <c r="S12" s="11">
        <f>SUBTOTAL(103,Fevereiro[17])</f>
        <v>0</v>
      </c>
      <c r="T12" s="11">
        <f>SUBTOTAL(103,Fevereiro[18])</f>
        <v>0</v>
      </c>
      <c r="U12" s="11">
        <f>SUBTOTAL(103,Fevereiro[19])</f>
        <v>0</v>
      </c>
      <c r="V12" s="11">
        <f>SUBTOTAL(103,Fevereiro[20])</f>
        <v>0</v>
      </c>
      <c r="W12" s="11">
        <f>SUBTOTAL(103,Fevereiro[21])</f>
        <v>0</v>
      </c>
      <c r="X12" s="11">
        <f>SUBTOTAL(103,Fevereiro[22])</f>
        <v>0</v>
      </c>
      <c r="Y12" s="11">
        <f>SUBTOTAL(103,Fevereiro[23])</f>
        <v>0</v>
      </c>
      <c r="Z12" s="11">
        <f>SUBTOTAL(103,Fevereiro[24])</f>
        <v>0</v>
      </c>
      <c r="AA12" s="11">
        <f>SUBTOTAL(103,Fevereiro[25])</f>
        <v>0</v>
      </c>
      <c r="AB12" s="11">
        <f>SUBTOTAL(103,Fevereiro[26])</f>
        <v>0</v>
      </c>
      <c r="AC12" s="11">
        <f>SUBTOTAL(103,Fevereiro[27])</f>
        <v>0</v>
      </c>
      <c r="AD12" s="11">
        <f>SUBTOTAL(103,Fevereiro[28])</f>
        <v>0</v>
      </c>
      <c r="AE12" s="11">
        <f>SUBTOTAL(103,Fevereiro[29])</f>
        <v>0</v>
      </c>
      <c r="AF12" s="11"/>
      <c r="AG12" s="11"/>
      <c r="AH12" s="11">
        <f>SUBTOTAL(109,Fevereiro[Total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2" stopIfTrue="1">
      <formula>C7=""</formula>
    </cfRule>
    <cfRule type="expression" dxfId="122" priority="3" stopIfTrue="1">
      <formula>C7=TipoPersonalizado2</formula>
    </cfRule>
    <cfRule type="expression" dxfId="121" priority="5" stopIfTrue="1">
      <formula>C7=TipoPersonalizado1</formula>
    </cfRule>
    <cfRule type="expression" dxfId="120" priority="6" stopIfTrue="1">
      <formula>C7=TipoDoença</formula>
    </cfRule>
    <cfRule type="expression" dxfId="119" priority="7" stopIfTrue="1">
      <formula>C7=TipoMotivosPessoais</formula>
    </cfRule>
    <cfRule type="expression" dxfId="118" priority="8" stopIfTrue="1">
      <formula>C7=TipoFérias</formula>
    </cfRule>
  </conditionalFormatting>
  <conditionalFormatting sqref="AE5">
    <cfRule type="expression" dxfId="117" priority="15">
      <formula>MONTH(DATE(AnoDoCalendário,2,29))&lt;&gt;2</formula>
    </cfRule>
  </conditionalFormatting>
  <conditionalFormatting sqref="AE6">
    <cfRule type="expression" dxfId="116" priority="16">
      <formula>MONTH(DATE(AnoDoCalendário,2,29))&lt;&gt;2</formula>
    </cfRule>
  </conditionalFormatting>
  <conditionalFormatting sqref="AH7:AH11">
    <cfRule type="dataBar" priority="153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{94738C71-AB78-40C3-A818-D083AE35CC38}</x14:id>
        </ext>
      </extLst>
    </cfRule>
  </conditionalFormatting>
  <dataValidations xWindow="232" yWindow="365" count="14">
    <dataValidation allowBlank="1" showInputMessage="1" showErrorMessage="1" prompt="O ano é atualizado automaticamente com base no ano introduzido na folha de cálculo Janeiro" sqref="AH4" xr:uid="{00000000-0002-0000-0100-000000000000}"/>
    <dataValidation allowBlank="1" showInputMessage="1" showErrorMessage="1" prompt="Registe as ausências de fevereiro nesta folha de cálculo" sqref="A1" xr:uid="{00000000-0002-0000-0100-000001000000}"/>
    <dataValidation allowBlank="1" showInputMessage="1" showErrorMessage="1" prompt="Calcula automaticamente o número total de dias que um funcionário esteve ausente durante este mês nesta coluna" sqref="AH6" xr:uid="{00000000-0002-0000-0100-000002000000}"/>
    <dataValidation allowBlank="1" showInputMessage="1" showErrorMessage="1" prompt="O título atualizado automaticamente encontra-se nesta célula. Para modificar o título, atualize a célula B1 na folha de cálculo Janeiro" sqref="B1" xr:uid="{00000000-0002-0000-0100-000003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100-000004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100-000005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100-000006000000}"/>
    <dataValidation allowBlank="1" showInputMessage="1" showErrorMessage="1" prompt="Introduza uma etiqueta para descrever o tipo personalizado à esquerda" sqref="O2 T2" xr:uid="{00000000-0002-0000-0100-000007000000}"/>
    <dataValidation allowBlank="1" showInputMessage="1" showErrorMessage="1" prompt="Introduza uma letra e personalize a etiqueta à direita para adicionar outro tipo de ausência" sqref="N2 S2" xr:uid="{00000000-0002-0000-0100-000008000000}"/>
    <dataValidation allowBlank="1" showInputMessage="1" showErrorMessage="1" prompt="A letra &quot;D&quot; indica ausência por motivo de doença" sqref="K2" xr:uid="{00000000-0002-0000-0100-000009000000}"/>
    <dataValidation allowBlank="1" showInputMessage="1" showErrorMessage="1" prompt="A letra &quot;P&quot; indica ausência por motivos pessoais" sqref="F2" xr:uid="{00000000-0002-0000-0100-00000A000000}"/>
    <dataValidation allowBlank="1" showInputMessage="1" showErrorMessage="1" prompt="A letra &quot;F&quot; indica ausência devido a férias" sqref="C2" xr:uid="{00000000-0002-0000-0100-00000B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100-00000C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1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738C71-AB78-40C3-A818-D083AE35CC38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232" yWindow="365" count="1">
        <x14:dataValidation type="list" allowBlank="1" showInputMessage="1" showErrorMessage="1" xr:uid="{00000000-0002-0000-01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499984740745262"/>
    <pageSetUpPr fitToPage="1"/>
  </sheetPr>
  <dimension ref="B1:AH12"/>
  <sheetViews>
    <sheetView showGridLines="0" topLeftCell="A8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54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TEXT(WEEKDAY(DATE(AnoDoCalendário,3,1),1),"ddd")</f>
        <v>sex</v>
      </c>
      <c r="D5" s="2" t="str">
        <f>TEXT(WEEKDAY(DATE(AnoDoCalendário,3,2),1),"ddd")</f>
        <v>sáb</v>
      </c>
      <c r="E5" s="2" t="str">
        <f>TEXT(WEEKDAY(DATE(AnoDoCalendário,3,3),1),"ddd")</f>
        <v>dom</v>
      </c>
      <c r="F5" s="2" t="str">
        <f>TEXT(WEEKDAY(DATE(AnoDoCalendário,3,4),1),"ddd")</f>
        <v>seg</v>
      </c>
      <c r="G5" s="2" t="str">
        <f>TEXT(WEEKDAY(DATE(AnoDoCalendário,3,5),1),"ddd")</f>
        <v>ter</v>
      </c>
      <c r="H5" s="2" t="str">
        <f>TEXT(WEEKDAY(DATE(AnoDoCalendário,3,6),1),"ddd")</f>
        <v>qua</v>
      </c>
      <c r="I5" s="2" t="str">
        <f>TEXT(WEEKDAY(DATE(AnoDoCalendário,3,7),1),"ddd")</f>
        <v>qui</v>
      </c>
      <c r="J5" s="2" t="str">
        <f>TEXT(WEEKDAY(DATE(AnoDoCalendário,3,8),1),"ddd")</f>
        <v>sex</v>
      </c>
      <c r="K5" s="2" t="str">
        <f>TEXT(WEEKDAY(DATE(AnoDoCalendário,3,9),1),"ddd")</f>
        <v>sáb</v>
      </c>
      <c r="L5" s="2" t="str">
        <f>TEXT(WEEKDAY(DATE(AnoDoCalendário,3,10),1),"ddd")</f>
        <v>dom</v>
      </c>
      <c r="M5" s="2" t="str">
        <f>TEXT(WEEKDAY(DATE(AnoDoCalendário,3,11),1),"ddd")</f>
        <v>seg</v>
      </c>
      <c r="N5" s="2" t="str">
        <f>TEXT(WEEKDAY(DATE(AnoDoCalendário,3,12),1),"ddd")</f>
        <v>ter</v>
      </c>
      <c r="O5" s="2" t="str">
        <f>TEXT(WEEKDAY(DATE(AnoDoCalendário,3,13),1),"ddd")</f>
        <v>qua</v>
      </c>
      <c r="P5" s="2" t="str">
        <f>TEXT(WEEKDAY(DATE(AnoDoCalendário,3,14),1),"ddd")</f>
        <v>qui</v>
      </c>
      <c r="Q5" s="2" t="str">
        <f>TEXT(WEEKDAY(DATE(AnoDoCalendário,3,15),1),"ddd")</f>
        <v>sex</v>
      </c>
      <c r="R5" s="2" t="str">
        <f>TEXT(WEEKDAY(DATE(AnoDoCalendário,3,16),1),"ddd")</f>
        <v>sáb</v>
      </c>
      <c r="S5" s="2" t="str">
        <f>TEXT(WEEKDAY(DATE(AnoDoCalendário,3,17),1),"ddd")</f>
        <v>dom</v>
      </c>
      <c r="T5" s="2" t="str">
        <f>TEXT(WEEKDAY(DATE(AnoDoCalendário,3,18),1),"ddd")</f>
        <v>seg</v>
      </c>
      <c r="U5" s="2" t="str">
        <f>TEXT(WEEKDAY(DATE(AnoDoCalendário,3,19),1),"ddd")</f>
        <v>ter</v>
      </c>
      <c r="V5" s="2" t="str">
        <f>TEXT(WEEKDAY(DATE(AnoDoCalendário,3,20),1),"ddd")</f>
        <v>qua</v>
      </c>
      <c r="W5" s="2" t="str">
        <f>TEXT(WEEKDAY(DATE(AnoDoCalendário,3,21),1),"ddd")</f>
        <v>qui</v>
      </c>
      <c r="X5" s="2" t="str">
        <f>TEXT(WEEKDAY(DATE(AnoDoCalendário,3,22),1),"ddd")</f>
        <v>sex</v>
      </c>
      <c r="Y5" s="2" t="str">
        <f>TEXT(WEEKDAY(DATE(AnoDoCalendário,3,23),1),"ddd")</f>
        <v>sáb</v>
      </c>
      <c r="Z5" s="2" t="str">
        <f>TEXT(WEEKDAY(DATE(AnoDoCalendário,3,24),1),"ddd")</f>
        <v>dom</v>
      </c>
      <c r="AA5" s="2" t="str">
        <f>TEXT(WEEKDAY(DATE(AnoDoCalendário,3,25),1),"ddd")</f>
        <v>seg</v>
      </c>
      <c r="AB5" s="2" t="str">
        <f>TEXT(WEEKDAY(DATE(AnoDoCalendário,3,26),1),"ddd")</f>
        <v>ter</v>
      </c>
      <c r="AC5" s="2" t="str">
        <f>TEXT(WEEKDAY(DATE(AnoDoCalendário,3,27),1),"ddd")</f>
        <v>qua</v>
      </c>
      <c r="AD5" s="2" t="str">
        <f>TEXT(WEEKDAY(DATE(AnoDoCalendário,3,28),1),"ddd")</f>
        <v>qui</v>
      </c>
      <c r="AE5" s="2" t="str">
        <f>TEXT(WEEKDAY(DATE(AnoDoCalendário,3,29),1),"ddd")</f>
        <v>sex</v>
      </c>
      <c r="AF5" s="2" t="str">
        <f>TEXT(WEEKDAY(DATE(AnoDoCalendário,3,30),1),"ddd")</f>
        <v>sáb</v>
      </c>
      <c r="AG5" s="2" t="str">
        <f>TEXT(WEEKDAY(DATE(AnoDoCalendário,3,31),1),"ddd")</f>
        <v>dom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COUNTA(Março[[#This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COUNTA(Março[[#This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COUNTA(Março[[#This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COUNTA(Março[[#This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COUNTA(Março[[#This Row],[1]:[31]])</f>
        <v>0</v>
      </c>
    </row>
    <row r="12" spans="2:34" ht="30" customHeight="1" x14ac:dyDescent="0.35">
      <c r="B12" s="18" t="str">
        <f>NomeDoMês&amp;" Total"</f>
        <v>Março Total</v>
      </c>
      <c r="C12" s="11">
        <f>SUBTOTAL(103,Março[1])</f>
        <v>0</v>
      </c>
      <c r="D12" s="11">
        <f>SUBTOTAL(103,Março[2])</f>
        <v>0</v>
      </c>
      <c r="E12" s="11">
        <f>SUBTOTAL(103,Março[3])</f>
        <v>0</v>
      </c>
      <c r="F12" s="11">
        <f>SUBTOTAL(103,Março[4])</f>
        <v>0</v>
      </c>
      <c r="G12" s="11">
        <f>SUBTOTAL(103,Março[5])</f>
        <v>0</v>
      </c>
      <c r="H12" s="11">
        <f>SUBTOTAL(103,Março[6])</f>
        <v>0</v>
      </c>
      <c r="I12" s="11">
        <f>SUBTOTAL(103,Março[7])</f>
        <v>0</v>
      </c>
      <c r="J12" s="11">
        <f>SUBTOTAL(103,Março[8])</f>
        <v>0</v>
      </c>
      <c r="K12" s="11">
        <f>SUBTOTAL(103,Março[9])</f>
        <v>0</v>
      </c>
      <c r="L12" s="11">
        <f>SUBTOTAL(103,Março[10])</f>
        <v>0</v>
      </c>
      <c r="M12" s="11">
        <f>SUBTOTAL(103,Março[11])</f>
        <v>0</v>
      </c>
      <c r="N12" s="11">
        <f>SUBTOTAL(103,Março[12])</f>
        <v>0</v>
      </c>
      <c r="O12" s="11">
        <f>SUBTOTAL(103,Março[13])</f>
        <v>0</v>
      </c>
      <c r="P12" s="11">
        <f>SUBTOTAL(103,Março[14])</f>
        <v>0</v>
      </c>
      <c r="Q12" s="11">
        <f>SUBTOTAL(103,Março[15])</f>
        <v>0</v>
      </c>
      <c r="R12" s="11">
        <f>SUBTOTAL(103,Março[16])</f>
        <v>0</v>
      </c>
      <c r="S12" s="11">
        <f>SUBTOTAL(103,Março[17])</f>
        <v>0</v>
      </c>
      <c r="T12" s="11">
        <f>SUBTOTAL(103,Março[18])</f>
        <v>0</v>
      </c>
      <c r="U12" s="11">
        <f>SUBTOTAL(103,Março[19])</f>
        <v>0</v>
      </c>
      <c r="V12" s="11">
        <f>SUBTOTAL(103,Março[20])</f>
        <v>0</v>
      </c>
      <c r="W12" s="11">
        <f>SUBTOTAL(103,Março[21])</f>
        <v>0</v>
      </c>
      <c r="X12" s="11">
        <f>SUBTOTAL(103,Março[22])</f>
        <v>0</v>
      </c>
      <c r="Y12" s="11">
        <f>SUBTOTAL(103,Março[23])</f>
        <v>0</v>
      </c>
      <c r="Z12" s="11">
        <f>SUBTOTAL(103,Março[24])</f>
        <v>0</v>
      </c>
      <c r="AA12" s="11">
        <f>SUBTOTAL(103,Março[25])</f>
        <v>0</v>
      </c>
      <c r="AB12" s="11">
        <f>SUBTOTAL(103,Março[26])</f>
        <v>0</v>
      </c>
      <c r="AC12" s="11">
        <f>SUBTOTAL(103,Março[27])</f>
        <v>0</v>
      </c>
      <c r="AD12" s="11">
        <f>SUBTOTAL(103,Março[28])</f>
        <v>0</v>
      </c>
      <c r="AE12" s="11">
        <f>SUBTOTAL(103,Março[29])</f>
        <v>0</v>
      </c>
      <c r="AF12" s="11">
        <f>SUBTOTAL(103,Março[30])</f>
        <v>0</v>
      </c>
      <c r="AG12" s="11">
        <f>SUBTOTAL(103,Março[31])</f>
        <v>0</v>
      </c>
      <c r="AH12" s="11">
        <f>SUBTOTAL(109,Março[Total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115" priority="2" stopIfTrue="1">
      <formula>C7=TipoPersonalizado2</formula>
    </cfRule>
    <cfRule type="expression" dxfId="114" priority="3" stopIfTrue="1">
      <formula>C7=TipoPersonalizado1</formula>
    </cfRule>
    <cfRule type="expression" dxfId="113" priority="4" stopIfTrue="1">
      <formula>C7=TipoDoença</formula>
    </cfRule>
    <cfRule type="expression" dxfId="112" priority="5" stopIfTrue="1">
      <formula>C7=TipoMotivosPessoais</formula>
    </cfRule>
    <cfRule type="expression" dxfId="111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{7C2B6C3E-666E-4369-8C57-FD32A7D03A3C}</x14:id>
        </ext>
      </extLst>
    </cfRule>
  </conditionalFormatting>
  <dataValidations count="14"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200-000000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200-000001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200-000002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200-000003000000}"/>
    <dataValidation allowBlank="1" showInputMessage="1" showErrorMessage="1" prompt="Introduza uma etiqueta para descrever o tipo personalizado à esquerda" sqref="O2 T2" xr:uid="{00000000-0002-0000-0200-000004000000}"/>
    <dataValidation allowBlank="1" showInputMessage="1" showErrorMessage="1" prompt="Introduza uma letra e personalize a etiqueta à direita para adicionar outro tipo de ausência" sqref="N2 S2" xr:uid="{00000000-0002-0000-0200-000005000000}"/>
    <dataValidation allowBlank="1" showInputMessage="1" showErrorMessage="1" prompt="A letra &quot;D&quot; indica ausência por motivo de doença" sqref="K2" xr:uid="{00000000-0002-0000-0200-000006000000}"/>
    <dataValidation allowBlank="1" showInputMessage="1" showErrorMessage="1" prompt="A letra &quot;P&quot; indica ausência por motivos pessoais" sqref="F2" xr:uid="{00000000-0002-0000-0200-000007000000}"/>
    <dataValidation allowBlank="1" showInputMessage="1" showErrorMessage="1" prompt="A letra &quot;F&quot; indica ausência devido a férias" sqref="C2" xr:uid="{00000000-0002-0000-0200-000008000000}"/>
    <dataValidation allowBlank="1" showInputMessage="1" showErrorMessage="1" prompt="O título atualizado automaticamente encontra-se nesta célula. Para modificar o título, atualize a célula B1 na folha de cálculo Janeiro" sqref="B1" xr:uid="{00000000-0002-0000-0200-000009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200-00000A000000}"/>
    <dataValidation allowBlank="1" showInputMessage="1" showErrorMessage="1" prompt="Registe as ausências de março nesta folha de cálculo" sqref="A1" xr:uid="{00000000-0002-0000-0200-00000B000000}"/>
    <dataValidation allowBlank="1" showInputMessage="1" showErrorMessage="1" prompt="Calcula automaticamente o número total de dias que um funcionário esteve ausente durante este mês nesta coluna" sqref="AH6" xr:uid="{00000000-0002-0000-0200-00000C000000}"/>
    <dataValidation allowBlank="1" showInputMessage="1" showErrorMessage="1" prompt="O ano é atualizado automaticamente com base no ano introduzido na folha de cálculo Janeiro" sqref="AH4" xr:uid="{00000000-0002-0000-02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2B6C3E-666E-4369-8C57-FD32A7D03A3C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B1:AH12"/>
  <sheetViews>
    <sheetView showGridLines="0" topLeftCell="A41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55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TEXT(WEEKDAY(DATE(AnoDoCalendário,4,1),1),"ddd")</f>
        <v>seg</v>
      </c>
      <c r="D5" s="2" t="str">
        <f>TEXT(WEEKDAY(DATE(AnoDoCalendário,4,2),1),"ddd")</f>
        <v>ter</v>
      </c>
      <c r="E5" s="2" t="str">
        <f>TEXT(WEEKDAY(DATE(AnoDoCalendário,4,3),1),"ddd")</f>
        <v>qua</v>
      </c>
      <c r="F5" s="2" t="str">
        <f>TEXT(WEEKDAY(DATE(AnoDoCalendário,4,4),1),"ddd")</f>
        <v>qui</v>
      </c>
      <c r="G5" s="2" t="str">
        <f>TEXT(WEEKDAY(DATE(AnoDoCalendário,4,5),1),"ddd")</f>
        <v>sex</v>
      </c>
      <c r="H5" s="2" t="str">
        <f>TEXT(WEEKDAY(DATE(AnoDoCalendário,4,6),1),"ddd")</f>
        <v>sáb</v>
      </c>
      <c r="I5" s="2" t="str">
        <f>TEXT(WEEKDAY(DATE(AnoDoCalendário,4,7),1),"ddd")</f>
        <v>dom</v>
      </c>
      <c r="J5" s="2" t="str">
        <f>TEXT(WEEKDAY(DATE(AnoDoCalendário,4,8),1),"ddd")</f>
        <v>seg</v>
      </c>
      <c r="K5" s="2" t="str">
        <f>TEXT(WEEKDAY(DATE(AnoDoCalendário,4,9),1),"ddd")</f>
        <v>ter</v>
      </c>
      <c r="L5" s="2" t="str">
        <f>TEXT(WEEKDAY(DATE(AnoDoCalendário,4,10),1),"ddd")</f>
        <v>qua</v>
      </c>
      <c r="M5" s="2" t="str">
        <f>TEXT(WEEKDAY(DATE(AnoDoCalendário,4,11),1),"ddd")</f>
        <v>qui</v>
      </c>
      <c r="N5" s="2" t="str">
        <f>TEXT(WEEKDAY(DATE(AnoDoCalendário,4,12),1),"ddd")</f>
        <v>sex</v>
      </c>
      <c r="O5" s="2" t="str">
        <f>TEXT(WEEKDAY(DATE(AnoDoCalendário,4,13),1),"ddd")</f>
        <v>sáb</v>
      </c>
      <c r="P5" s="2" t="str">
        <f>TEXT(WEEKDAY(DATE(AnoDoCalendário,4,14),1),"ddd")</f>
        <v>dom</v>
      </c>
      <c r="Q5" s="2" t="str">
        <f>TEXT(WEEKDAY(DATE(AnoDoCalendário,4,15),1),"ddd")</f>
        <v>seg</v>
      </c>
      <c r="R5" s="2" t="str">
        <f>TEXT(WEEKDAY(DATE(AnoDoCalendário,4,16),1),"ddd")</f>
        <v>ter</v>
      </c>
      <c r="S5" s="2" t="str">
        <f>TEXT(WEEKDAY(DATE(AnoDoCalendário,4,17),1),"ddd")</f>
        <v>qua</v>
      </c>
      <c r="T5" s="2" t="str">
        <f>TEXT(WEEKDAY(DATE(AnoDoCalendário,4,18),1),"ddd")</f>
        <v>qui</v>
      </c>
      <c r="U5" s="2" t="str">
        <f>TEXT(WEEKDAY(DATE(AnoDoCalendário,4,19),1),"ddd")</f>
        <v>sex</v>
      </c>
      <c r="V5" s="2" t="str">
        <f>TEXT(WEEKDAY(DATE(AnoDoCalendário,4,20),1),"ddd")</f>
        <v>sáb</v>
      </c>
      <c r="W5" s="2" t="str">
        <f>TEXT(WEEKDAY(DATE(AnoDoCalendário,4,21),1),"ddd")</f>
        <v>dom</v>
      </c>
      <c r="X5" s="2" t="str">
        <f>TEXT(WEEKDAY(DATE(AnoDoCalendário,4,22),1),"ddd")</f>
        <v>seg</v>
      </c>
      <c r="Y5" s="2" t="str">
        <f>TEXT(WEEKDAY(DATE(AnoDoCalendário,4,23),1),"ddd")</f>
        <v>ter</v>
      </c>
      <c r="Z5" s="2" t="str">
        <f>TEXT(WEEKDAY(DATE(AnoDoCalendário,4,24),1),"ddd")</f>
        <v>qua</v>
      </c>
      <c r="AA5" s="2" t="str">
        <f>TEXT(WEEKDAY(DATE(AnoDoCalendário,4,25),1),"ddd")</f>
        <v>qui</v>
      </c>
      <c r="AB5" s="2" t="str">
        <f>TEXT(WEEKDAY(DATE(AnoDoCalendário,4,26),1),"ddd")</f>
        <v>sex</v>
      </c>
      <c r="AC5" s="2" t="str">
        <f>TEXT(WEEKDAY(DATE(AnoDoCalendário,4,27),1),"ddd")</f>
        <v>sáb</v>
      </c>
      <c r="AD5" s="2" t="str">
        <f>TEXT(WEEKDAY(DATE(AnoDoCalendário,4,28),1),"ddd")</f>
        <v>dom</v>
      </c>
      <c r="AE5" s="2" t="str">
        <f>TEXT(WEEKDAY(DATE(AnoDoCalendário,4,29),1),"ddd")</f>
        <v>seg</v>
      </c>
      <c r="AF5" s="2" t="str">
        <f>TEXT(WEEKDAY(DATE(AnoDoCalendário,4,30),1),"ddd")</f>
        <v>ter</v>
      </c>
      <c r="AG5" s="2"/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0" t="s">
        <v>52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COUNTA(Abril[[#This Row],[1]:[30]])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COUNTA(Abril[[#This Row],[1]:[30]])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COUNTA(Abril[[#This Row],[1]:[30]])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COUNTA(Abril[[#This Row],[1]:[30]])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COUNTA(Abril[[#This Row],[1]:[30]])</f>
        <v>0</v>
      </c>
    </row>
    <row r="12" spans="2:34" ht="30" customHeight="1" x14ac:dyDescent="0.35">
      <c r="B12" s="18" t="str">
        <f>NomeDoMês&amp;" Total"</f>
        <v>Abril Total</v>
      </c>
      <c r="C12" s="11">
        <f>SUBTOTAL(103,Abril[1])</f>
        <v>0</v>
      </c>
      <c r="D12" s="11">
        <f>SUBTOTAL(103,Abril[2])</f>
        <v>0</v>
      </c>
      <c r="E12" s="11">
        <f>SUBTOTAL(103,Abril[3])</f>
        <v>0</v>
      </c>
      <c r="F12" s="11">
        <f>SUBTOTAL(103,Abril[4])</f>
        <v>0</v>
      </c>
      <c r="G12" s="11">
        <f>SUBTOTAL(103,Abril[5])</f>
        <v>0</v>
      </c>
      <c r="H12" s="11">
        <f>SUBTOTAL(103,Abril[6])</f>
        <v>0</v>
      </c>
      <c r="I12" s="11">
        <f>SUBTOTAL(103,Abril[7])</f>
        <v>0</v>
      </c>
      <c r="J12" s="11">
        <f>SUBTOTAL(103,Abril[8])</f>
        <v>0</v>
      </c>
      <c r="K12" s="11">
        <f>SUBTOTAL(103,Abril[9])</f>
        <v>0</v>
      </c>
      <c r="L12" s="11">
        <f>SUBTOTAL(103,Abril[10])</f>
        <v>0</v>
      </c>
      <c r="M12" s="11">
        <f>SUBTOTAL(103,Abril[11])</f>
        <v>0</v>
      </c>
      <c r="N12" s="11">
        <f>SUBTOTAL(103,Abril[12])</f>
        <v>0</v>
      </c>
      <c r="O12" s="11">
        <f>SUBTOTAL(103,Abril[13])</f>
        <v>0</v>
      </c>
      <c r="P12" s="11">
        <f>SUBTOTAL(103,Abril[14])</f>
        <v>0</v>
      </c>
      <c r="Q12" s="11">
        <f>SUBTOTAL(103,Abril[15])</f>
        <v>0</v>
      </c>
      <c r="R12" s="11">
        <f>SUBTOTAL(103,Abril[16])</f>
        <v>0</v>
      </c>
      <c r="S12" s="11">
        <f>SUBTOTAL(103,Abril[17])</f>
        <v>0</v>
      </c>
      <c r="T12" s="11">
        <f>SUBTOTAL(103,Abril[18])</f>
        <v>0</v>
      </c>
      <c r="U12" s="11">
        <f>SUBTOTAL(103,Abril[19])</f>
        <v>0</v>
      </c>
      <c r="V12" s="11">
        <f>SUBTOTAL(103,Abril[20])</f>
        <v>0</v>
      </c>
      <c r="W12" s="11">
        <f>SUBTOTAL(103,Abril[21])</f>
        <v>0</v>
      </c>
      <c r="X12" s="11">
        <f>SUBTOTAL(103,Abril[22])</f>
        <v>0</v>
      </c>
      <c r="Y12" s="11">
        <f>SUBTOTAL(103,Abril[23])</f>
        <v>0</v>
      </c>
      <c r="Z12" s="11">
        <f>SUBTOTAL(103,Abril[24])</f>
        <v>0</v>
      </c>
      <c r="AA12" s="11">
        <f>SUBTOTAL(103,Abril[25])</f>
        <v>0</v>
      </c>
      <c r="AB12" s="11">
        <f>SUBTOTAL(103,Abril[26])</f>
        <v>0</v>
      </c>
      <c r="AC12" s="11">
        <f>SUBTOTAL(103,Abril[27])</f>
        <v>0</v>
      </c>
      <c r="AD12" s="11">
        <f>SUBTOTAL(103,Abril[28])</f>
        <v>0</v>
      </c>
      <c r="AE12" s="11">
        <f>SUBTOTAL(103,Abril[29])</f>
        <v>0</v>
      </c>
      <c r="AF12" s="11">
        <f>SUBTOTAL(103,Abril[30])</f>
        <v>0</v>
      </c>
      <c r="AG12" s="11">
        <f>SUBTOTAL(103,Abril[30])</f>
        <v>0</v>
      </c>
      <c r="AH12" s="11">
        <f>SUBTOTAL(109,Abril[Total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110" priority="2" stopIfTrue="1">
      <formula>C7=TipoPersonalizado2</formula>
    </cfRule>
    <cfRule type="expression" dxfId="109" priority="3" stopIfTrue="1">
      <formula>C7=TipoPersonalizado1</formula>
    </cfRule>
    <cfRule type="expression" dxfId="108" priority="4" stopIfTrue="1">
      <formula>C7=TipoDoença</formula>
    </cfRule>
    <cfRule type="expression" dxfId="107" priority="5" stopIfTrue="1">
      <formula>C7=TipoMotivosPessoais</formula>
    </cfRule>
    <cfRule type="expression" dxfId="106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{0C86709F-D813-4066-A3F1-C30F11214F4B}</x14:id>
        </ext>
      </extLst>
    </cfRule>
  </conditionalFormatting>
  <dataValidations count="14">
    <dataValidation allowBlank="1" showInputMessage="1" showErrorMessage="1" prompt="O ano é atualizado automaticamente com base no ano introduzido na folha de cálculo Janeiro" sqref="AH4" xr:uid="{00000000-0002-0000-0300-000000000000}"/>
    <dataValidation allowBlank="1" showInputMessage="1" showErrorMessage="1" prompt="Calcula automaticamente o número total de dias que um funcionário esteve ausente durante este mês nesta coluna" sqref="AH6" xr:uid="{00000000-0002-0000-0300-000001000000}"/>
    <dataValidation allowBlank="1" showInputMessage="1" showErrorMessage="1" prompt="Registe as ausências de abril nesta folha de cálculo" sqref="A1" xr:uid="{00000000-0002-0000-0300-000002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300-000003000000}"/>
    <dataValidation allowBlank="1" showInputMessage="1" showErrorMessage="1" prompt="O título atualizado automaticamente encontra-se nesta célula. Para modificar o título, atualize a célula B1 na folha de cálculo Janeiro" sqref="B1" xr:uid="{00000000-0002-0000-0300-000004000000}"/>
    <dataValidation allowBlank="1" showInputMessage="1" showErrorMessage="1" prompt="A letra &quot;F&quot; indica ausência devido a férias" sqref="C2" xr:uid="{00000000-0002-0000-0300-000005000000}"/>
    <dataValidation allowBlank="1" showInputMessage="1" showErrorMessage="1" prompt="A letra &quot;P&quot; indica ausência por motivos pessoais" sqref="F2" xr:uid="{00000000-0002-0000-0300-000006000000}"/>
    <dataValidation allowBlank="1" showInputMessage="1" showErrorMessage="1" prompt="A letra &quot;D&quot; indica ausência por motivo de doença" sqref="K2" xr:uid="{00000000-0002-0000-0300-000007000000}"/>
    <dataValidation allowBlank="1" showInputMessage="1" showErrorMessage="1" prompt="Introduza uma letra e personalize a etiqueta à direita para adicionar outro tipo de ausência" sqref="N2 S2" xr:uid="{00000000-0002-0000-0300-000008000000}"/>
    <dataValidation allowBlank="1" showInputMessage="1" showErrorMessage="1" prompt="Introduza uma etiqueta para descrever o tipo personalizado à esquerda" sqref="O2 T2" xr:uid="{00000000-0002-0000-0300-000009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300-00000A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300-00000B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300-00000C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3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86709F-D813-4066-A3F1-C30F11214F4B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56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TEXT(WEEKDAY(DATE(AnoDoCalendário,5,1),1),"ddd")</f>
        <v>qua</v>
      </c>
      <c r="D5" s="2" t="str">
        <f>TEXT(WEEKDAY(DATE(AnoDoCalendário,5,2),1),"ddd")</f>
        <v>qui</v>
      </c>
      <c r="E5" s="2" t="str">
        <f>TEXT(WEEKDAY(DATE(AnoDoCalendário,5,3),1),"ddd")</f>
        <v>sex</v>
      </c>
      <c r="F5" s="2" t="str">
        <f>TEXT(WEEKDAY(DATE(AnoDoCalendário,5,4),1),"ddd")</f>
        <v>sáb</v>
      </c>
      <c r="G5" s="2" t="str">
        <f>TEXT(WEEKDAY(DATE(AnoDoCalendário,5,5),1),"ddd")</f>
        <v>dom</v>
      </c>
      <c r="H5" s="2" t="str">
        <f>TEXT(WEEKDAY(DATE(AnoDoCalendário,5,6),1),"ddd")</f>
        <v>seg</v>
      </c>
      <c r="I5" s="2" t="str">
        <f>TEXT(WEEKDAY(DATE(AnoDoCalendário,5,7),1),"ddd")</f>
        <v>ter</v>
      </c>
      <c r="J5" s="2" t="str">
        <f>TEXT(WEEKDAY(DATE(AnoDoCalendário,5,8),1),"ddd")</f>
        <v>qua</v>
      </c>
      <c r="K5" s="2" t="str">
        <f>TEXT(WEEKDAY(DATE(AnoDoCalendário,5,9),1),"ddd")</f>
        <v>qui</v>
      </c>
      <c r="L5" s="2" t="str">
        <f>TEXT(WEEKDAY(DATE(AnoDoCalendário,5,10),1),"ddd")</f>
        <v>sex</v>
      </c>
      <c r="M5" s="2" t="str">
        <f>TEXT(WEEKDAY(DATE(AnoDoCalendário,5,11),1),"ddd")</f>
        <v>sáb</v>
      </c>
      <c r="N5" s="2" t="str">
        <f>TEXT(WEEKDAY(DATE(AnoDoCalendário,5,12),1),"ddd")</f>
        <v>dom</v>
      </c>
      <c r="O5" s="2" t="str">
        <f>TEXT(WEEKDAY(DATE(AnoDoCalendário,5,13),1),"ddd")</f>
        <v>seg</v>
      </c>
      <c r="P5" s="2" t="str">
        <f>TEXT(WEEKDAY(DATE(AnoDoCalendário,5,14),1),"ddd")</f>
        <v>ter</v>
      </c>
      <c r="Q5" s="2" t="str">
        <f>TEXT(WEEKDAY(DATE(AnoDoCalendário,5,15),1),"ddd")</f>
        <v>qua</v>
      </c>
      <c r="R5" s="2" t="str">
        <f>TEXT(WEEKDAY(DATE(AnoDoCalendário,5,16),1),"ddd")</f>
        <v>qui</v>
      </c>
      <c r="S5" s="2" t="str">
        <f>TEXT(WEEKDAY(DATE(AnoDoCalendário,5,17),1),"ddd")</f>
        <v>sex</v>
      </c>
      <c r="T5" s="2" t="str">
        <f>TEXT(WEEKDAY(DATE(AnoDoCalendário,5,18),1),"ddd")</f>
        <v>sáb</v>
      </c>
      <c r="U5" s="2" t="str">
        <f>TEXT(WEEKDAY(DATE(AnoDoCalendário,5,19),1),"ddd")</f>
        <v>dom</v>
      </c>
      <c r="V5" s="2" t="str">
        <f>TEXT(WEEKDAY(DATE(AnoDoCalendário,5,20),1),"ddd")</f>
        <v>seg</v>
      </c>
      <c r="W5" s="2" t="str">
        <f>TEXT(WEEKDAY(DATE(AnoDoCalendário,5,21),1),"ddd")</f>
        <v>ter</v>
      </c>
      <c r="X5" s="2" t="str">
        <f>TEXT(WEEKDAY(DATE(AnoDoCalendário,5,22),1),"ddd")</f>
        <v>qua</v>
      </c>
      <c r="Y5" s="2" t="str">
        <f>TEXT(WEEKDAY(DATE(AnoDoCalendário,5,23),1),"ddd")</f>
        <v>qui</v>
      </c>
      <c r="Z5" s="2" t="str">
        <f>TEXT(WEEKDAY(DATE(AnoDoCalendário,5,24),1),"ddd")</f>
        <v>sex</v>
      </c>
      <c r="AA5" s="2" t="str">
        <f>TEXT(WEEKDAY(DATE(AnoDoCalendário,5,25),1),"ddd")</f>
        <v>sáb</v>
      </c>
      <c r="AB5" s="2" t="str">
        <f>TEXT(WEEKDAY(DATE(AnoDoCalendário,5,26),1),"ddd")</f>
        <v>dom</v>
      </c>
      <c r="AC5" s="2" t="str">
        <f>TEXT(WEEKDAY(DATE(AnoDoCalendário,5,27),1),"ddd")</f>
        <v>seg</v>
      </c>
      <c r="AD5" s="2" t="str">
        <f>TEXT(WEEKDAY(DATE(AnoDoCalendário,5,28),1),"ddd")</f>
        <v>ter</v>
      </c>
      <c r="AE5" s="2" t="str">
        <f>TEXT(WEEKDAY(DATE(AnoDoCalendário,5,29),1),"ddd")</f>
        <v>qua</v>
      </c>
      <c r="AF5" s="2" t="str">
        <f>TEXT(WEEKDAY(DATE(AnoDoCalendário,5,30),1),"ddd")</f>
        <v>qui</v>
      </c>
      <c r="AG5" s="2" t="str">
        <f>TEXT(WEEKDAY(DATE(AnoDoCalendário,5,31),1),"ddd")</f>
        <v>sex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COUNTA(Maio[[#This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COUNTA(Maio[[#This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COUNTA(Maio[[#This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COUNTA(Maio[[#This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COUNTA(Maio[[#This Row],[1]:[31]])</f>
        <v>0</v>
      </c>
    </row>
    <row r="12" spans="2:34" ht="30" customHeight="1" x14ac:dyDescent="0.35">
      <c r="B12" s="18" t="str">
        <f>NomeDoMês&amp;" Total"</f>
        <v>Maio Total</v>
      </c>
      <c r="C12" s="11">
        <f>SUBTOTAL(103,Maio[1])</f>
        <v>0</v>
      </c>
      <c r="D12" s="11">
        <f>SUBTOTAL(103,Maio[2])</f>
        <v>0</v>
      </c>
      <c r="E12" s="11">
        <f>SUBTOTAL(103,Maio[3])</f>
        <v>0</v>
      </c>
      <c r="F12" s="11">
        <f>SUBTOTAL(103,Maio[4])</f>
        <v>0</v>
      </c>
      <c r="G12" s="11">
        <f>SUBTOTAL(103,Maio[5])</f>
        <v>0</v>
      </c>
      <c r="H12" s="11">
        <f>SUBTOTAL(103,Maio[6])</f>
        <v>0</v>
      </c>
      <c r="I12" s="11">
        <f>SUBTOTAL(103,Maio[7])</f>
        <v>0</v>
      </c>
      <c r="J12" s="11">
        <f>SUBTOTAL(103,Maio[8])</f>
        <v>0</v>
      </c>
      <c r="K12" s="11">
        <f>SUBTOTAL(103,Maio[9])</f>
        <v>0</v>
      </c>
      <c r="L12" s="11">
        <f>SUBTOTAL(103,Maio[10])</f>
        <v>0</v>
      </c>
      <c r="M12" s="11">
        <f>SUBTOTAL(103,Maio[11])</f>
        <v>0</v>
      </c>
      <c r="N12" s="11">
        <f>SUBTOTAL(103,Maio[12])</f>
        <v>0</v>
      </c>
      <c r="O12" s="11">
        <f>SUBTOTAL(103,Maio[13])</f>
        <v>0</v>
      </c>
      <c r="P12" s="11">
        <f>SUBTOTAL(103,Maio[14])</f>
        <v>0</v>
      </c>
      <c r="Q12" s="11">
        <f>SUBTOTAL(103,Maio[15])</f>
        <v>0</v>
      </c>
      <c r="R12" s="11">
        <f>SUBTOTAL(103,Maio[16])</f>
        <v>0</v>
      </c>
      <c r="S12" s="11">
        <f>SUBTOTAL(103,Maio[17])</f>
        <v>0</v>
      </c>
      <c r="T12" s="11">
        <f>SUBTOTAL(103,Maio[18])</f>
        <v>0</v>
      </c>
      <c r="U12" s="11">
        <f>SUBTOTAL(103,Maio[19])</f>
        <v>0</v>
      </c>
      <c r="V12" s="11">
        <f>SUBTOTAL(103,Maio[20])</f>
        <v>0</v>
      </c>
      <c r="W12" s="11">
        <f>SUBTOTAL(103,Maio[21])</f>
        <v>0</v>
      </c>
      <c r="X12" s="11">
        <f>SUBTOTAL(103,Maio[22])</f>
        <v>0</v>
      </c>
      <c r="Y12" s="11">
        <f>SUBTOTAL(103,Maio[23])</f>
        <v>0</v>
      </c>
      <c r="Z12" s="11">
        <f>SUBTOTAL(103,Maio[24])</f>
        <v>0</v>
      </c>
      <c r="AA12" s="11">
        <f>SUBTOTAL(103,Maio[25])</f>
        <v>0</v>
      </c>
      <c r="AB12" s="11">
        <f>SUBTOTAL(103,Maio[26])</f>
        <v>0</v>
      </c>
      <c r="AC12" s="11">
        <f>SUBTOTAL(103,Maio[27])</f>
        <v>0</v>
      </c>
      <c r="AD12" s="11">
        <f>SUBTOTAL(103,Maio[28])</f>
        <v>0</v>
      </c>
      <c r="AE12" s="11">
        <f>SUBTOTAL(103,Maio[29])</f>
        <v>0</v>
      </c>
      <c r="AF12" s="11">
        <f>SUBTOTAL(103,Maio[30])</f>
        <v>0</v>
      </c>
      <c r="AG12" s="11">
        <f>SUBTOTAL(103,Maio[31])</f>
        <v>0</v>
      </c>
      <c r="AH12" s="11">
        <f>SUBTOTAL(109,Maio[Total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105" priority="2" stopIfTrue="1">
      <formula>C7=TipoPersonalizado2</formula>
    </cfRule>
    <cfRule type="expression" dxfId="104" priority="3" stopIfTrue="1">
      <formula>C7=TipoPersonalizado1</formula>
    </cfRule>
    <cfRule type="expression" dxfId="103" priority="4" stopIfTrue="1">
      <formula>C7=TipoDoença</formula>
    </cfRule>
    <cfRule type="expression" dxfId="102" priority="5" stopIfTrue="1">
      <formula>C7=TipoMotivosPessoais</formula>
    </cfRule>
    <cfRule type="expression" dxfId="101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{5670947F-8B3C-4A6C-A280-4F5E10811DCE}</x14:id>
        </ext>
      </extLst>
    </cfRule>
  </conditionalFormatting>
  <dataValidations count="14"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400-000000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400-000001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400-000002000000}"/>
    <dataValidation allowBlank="1" showInputMessage="1" showErrorMessage="1" prompt="Introduza uma etiqueta para descrever o tipo personalizado à esquerda" sqref="O2 T2" xr:uid="{00000000-0002-0000-0400-000003000000}"/>
    <dataValidation allowBlank="1" showInputMessage="1" showErrorMessage="1" prompt="Introduza uma letra e personalize a etiqueta à direita para adicionar outro tipo de ausência" sqref="N2 S2" xr:uid="{00000000-0002-0000-0400-000004000000}"/>
    <dataValidation allowBlank="1" showInputMessage="1" showErrorMessage="1" prompt="A letra &quot;D&quot; indica ausência por motivo de doença" sqref="K2" xr:uid="{00000000-0002-0000-0400-000005000000}"/>
    <dataValidation allowBlank="1" showInputMessage="1" showErrorMessage="1" prompt="A letra &quot;P&quot; indica ausência por motivos pessoais" sqref="F2" xr:uid="{00000000-0002-0000-0400-000006000000}"/>
    <dataValidation allowBlank="1" showInputMessage="1" showErrorMessage="1" prompt="A letra &quot;F&quot; indica ausência devido a férias" sqref="C2" xr:uid="{00000000-0002-0000-0400-000007000000}"/>
    <dataValidation allowBlank="1" showInputMessage="1" showErrorMessage="1" prompt="O título atualizado automaticamente encontra-se nesta célula. Para modificar o título, atualize a célula B1 na folha de cálculo Janeiro" sqref="B1" xr:uid="{00000000-0002-0000-0400-000008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400-000009000000}"/>
    <dataValidation allowBlank="1" showInputMessage="1" showErrorMessage="1" prompt="Registe as ausências de maio nesta folha de cálculo" sqref="A1" xr:uid="{00000000-0002-0000-0400-00000A000000}"/>
    <dataValidation allowBlank="1" showInputMessage="1" showErrorMessage="1" prompt="Calcula automaticamente o número total de dias que um funcionário esteve ausente durante este mês nesta coluna" sqref="AH6" xr:uid="{00000000-0002-0000-0400-00000B000000}"/>
    <dataValidation allowBlank="1" showInputMessage="1" showErrorMessage="1" prompt="O ano é atualizado automaticamente com base no ano introduzido na folha de cálculo Janeiro" sqref="AH4" xr:uid="{00000000-0002-0000-0400-00000C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4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70947F-8B3C-4A6C-A280-4F5E10811DCE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  <pageSetUpPr fitToPage="1"/>
  </sheetPr>
  <dimension ref="B1:AH12"/>
  <sheetViews>
    <sheetView showGridLines="0" topLeftCell="A4" zoomScaleNormal="100" workbookViewId="0">
      <selection activeCell="B7" sqref="B7"/>
    </sheetView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57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TEXT(WEEKDAY(DATE(AnoDoCalendário,6,1),1),"ddd")</f>
        <v>sáb</v>
      </c>
      <c r="D5" s="2" t="str">
        <f>TEXT(WEEKDAY(DATE(AnoDoCalendário,6,2),1),"ddd")</f>
        <v>dom</v>
      </c>
      <c r="E5" s="2" t="str">
        <f>TEXT(WEEKDAY(DATE(AnoDoCalendário,6,3),1),"ddd")</f>
        <v>seg</v>
      </c>
      <c r="F5" s="2" t="str">
        <f>TEXT(WEEKDAY(DATE(AnoDoCalendário,6,4),1),"ddd")</f>
        <v>ter</v>
      </c>
      <c r="G5" s="2" t="str">
        <f>TEXT(WEEKDAY(DATE(AnoDoCalendário,6,5),1),"ddd")</f>
        <v>qua</v>
      </c>
      <c r="H5" s="2" t="str">
        <f>TEXT(WEEKDAY(DATE(AnoDoCalendário,6,6),1),"ddd")</f>
        <v>qui</v>
      </c>
      <c r="I5" s="2" t="str">
        <f>TEXT(WEEKDAY(DATE(AnoDoCalendário,6,7),1),"ddd")</f>
        <v>sex</v>
      </c>
      <c r="J5" s="2" t="str">
        <f>TEXT(WEEKDAY(DATE(AnoDoCalendário,6,8),1),"ddd")</f>
        <v>sáb</v>
      </c>
      <c r="K5" s="2" t="str">
        <f>TEXT(WEEKDAY(DATE(AnoDoCalendário,6,9),1),"ddd")</f>
        <v>dom</v>
      </c>
      <c r="L5" s="2" t="str">
        <f>TEXT(WEEKDAY(DATE(AnoDoCalendário,6,10),1),"ddd")</f>
        <v>seg</v>
      </c>
      <c r="M5" s="2" t="str">
        <f>TEXT(WEEKDAY(DATE(AnoDoCalendário,6,11),1),"ddd")</f>
        <v>ter</v>
      </c>
      <c r="N5" s="2" t="str">
        <f>TEXT(WEEKDAY(DATE(AnoDoCalendário,6,12),1),"ddd")</f>
        <v>qua</v>
      </c>
      <c r="O5" s="2" t="str">
        <f>TEXT(WEEKDAY(DATE(AnoDoCalendário,6,13),1),"ddd")</f>
        <v>qui</v>
      </c>
      <c r="P5" s="2" t="str">
        <f>TEXT(WEEKDAY(DATE(AnoDoCalendário,6,14),1),"ddd")</f>
        <v>sex</v>
      </c>
      <c r="Q5" s="2" t="str">
        <f>TEXT(WEEKDAY(DATE(AnoDoCalendário,6,15),1),"ddd")</f>
        <v>sáb</v>
      </c>
      <c r="R5" s="2" t="str">
        <f>TEXT(WEEKDAY(DATE(AnoDoCalendário,6,16),1),"ddd")</f>
        <v>dom</v>
      </c>
      <c r="S5" s="2" t="str">
        <f>TEXT(WEEKDAY(DATE(AnoDoCalendário,6,17),1),"ddd")</f>
        <v>seg</v>
      </c>
      <c r="T5" s="2" t="str">
        <f>TEXT(WEEKDAY(DATE(AnoDoCalendário,6,18),1),"ddd")</f>
        <v>ter</v>
      </c>
      <c r="U5" s="2" t="str">
        <f>TEXT(WEEKDAY(DATE(AnoDoCalendário,6,19),1),"ddd")</f>
        <v>qua</v>
      </c>
      <c r="V5" s="2" t="str">
        <f>TEXT(WEEKDAY(DATE(AnoDoCalendário,6,20),1),"ddd")</f>
        <v>qui</v>
      </c>
      <c r="W5" s="2" t="str">
        <f>TEXT(WEEKDAY(DATE(AnoDoCalendário,6,21),1),"ddd")</f>
        <v>sex</v>
      </c>
      <c r="X5" s="2" t="str">
        <f>TEXT(WEEKDAY(DATE(AnoDoCalendário,6,22),1),"ddd")</f>
        <v>sáb</v>
      </c>
      <c r="Y5" s="2" t="str">
        <f>TEXT(WEEKDAY(DATE(AnoDoCalendário,6,23),1),"ddd")</f>
        <v>dom</v>
      </c>
      <c r="Z5" s="2" t="str">
        <f>TEXT(WEEKDAY(DATE(AnoDoCalendário,6,24),1),"ddd")</f>
        <v>seg</v>
      </c>
      <c r="AA5" s="2" t="str">
        <f>TEXT(WEEKDAY(DATE(AnoDoCalendário,6,25),1),"ddd")</f>
        <v>ter</v>
      </c>
      <c r="AB5" s="2" t="str">
        <f>TEXT(WEEKDAY(DATE(AnoDoCalendário,6,26),1),"ddd")</f>
        <v>qua</v>
      </c>
      <c r="AC5" s="2" t="str">
        <f>TEXT(WEEKDAY(DATE(AnoDoCalendário,6,27),1),"ddd")</f>
        <v>qui</v>
      </c>
      <c r="AD5" s="2" t="str">
        <f>TEXT(WEEKDAY(DATE(AnoDoCalendário,6,28),1),"ddd")</f>
        <v>sex</v>
      </c>
      <c r="AE5" s="2" t="str">
        <f>TEXT(WEEKDAY(DATE(AnoDoCalendário,6,29),1),"ddd")</f>
        <v>sáb</v>
      </c>
      <c r="AF5" s="2" t="str">
        <f>TEXT(WEEKDAY(DATE(AnoDoCalendário,6,30),1),"ddd")</f>
        <v>dom</v>
      </c>
      <c r="AG5" s="2"/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52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COUNTA(Junho[[#This Row],[1]:[30]])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COUNTA(Junho[[#This Row],[1]:[30]])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COUNTA(Junho[[#This Row],[1]:[30]])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COUNTA(Junho[[#This Row],[1]:[30]])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COUNTA(Junho[[#This Row],[1]:[30]])</f>
        <v>0</v>
      </c>
    </row>
    <row r="12" spans="2:34" ht="30" customHeight="1" x14ac:dyDescent="0.35">
      <c r="B12" s="18" t="str">
        <f>NomeDoMês&amp;" Total"</f>
        <v>Junho Total</v>
      </c>
      <c r="C12" s="11">
        <f>SUBTOTAL(103,Junho[1])</f>
        <v>0</v>
      </c>
      <c r="D12" s="11">
        <f>SUBTOTAL(103,Junho[2])</f>
        <v>0</v>
      </c>
      <c r="E12" s="11">
        <f>SUBTOTAL(103,Junho[3])</f>
        <v>0</v>
      </c>
      <c r="F12" s="11">
        <f>SUBTOTAL(103,Junho[4])</f>
        <v>0</v>
      </c>
      <c r="G12" s="11">
        <f>SUBTOTAL(103,Junho[5])</f>
        <v>0</v>
      </c>
      <c r="H12" s="11">
        <f>SUBTOTAL(103,Junho[6])</f>
        <v>0</v>
      </c>
      <c r="I12" s="11">
        <f>SUBTOTAL(103,Junho[7])</f>
        <v>0</v>
      </c>
      <c r="J12" s="11">
        <f>SUBTOTAL(103,Junho[8])</f>
        <v>0</v>
      </c>
      <c r="K12" s="11">
        <f>SUBTOTAL(103,Junho[9])</f>
        <v>0</v>
      </c>
      <c r="L12" s="11">
        <f>SUBTOTAL(103,Junho[10])</f>
        <v>0</v>
      </c>
      <c r="M12" s="11">
        <f>SUBTOTAL(103,Junho[11])</f>
        <v>0</v>
      </c>
      <c r="N12" s="11">
        <f>SUBTOTAL(103,Junho[12])</f>
        <v>0</v>
      </c>
      <c r="O12" s="11">
        <f>SUBTOTAL(103,Junho[13])</f>
        <v>0</v>
      </c>
      <c r="P12" s="11">
        <f>SUBTOTAL(103,Junho[14])</f>
        <v>0</v>
      </c>
      <c r="Q12" s="11">
        <f>SUBTOTAL(103,Junho[15])</f>
        <v>0</v>
      </c>
      <c r="R12" s="11">
        <f>SUBTOTAL(103,Junho[16])</f>
        <v>0</v>
      </c>
      <c r="S12" s="11">
        <f>SUBTOTAL(103,Junho[17])</f>
        <v>0</v>
      </c>
      <c r="T12" s="11">
        <f>SUBTOTAL(103,Junho[18])</f>
        <v>0</v>
      </c>
      <c r="U12" s="11">
        <f>SUBTOTAL(103,Junho[19])</f>
        <v>0</v>
      </c>
      <c r="V12" s="11">
        <f>SUBTOTAL(103,Junho[20])</f>
        <v>0</v>
      </c>
      <c r="W12" s="11">
        <f>SUBTOTAL(103,Junho[21])</f>
        <v>0</v>
      </c>
      <c r="X12" s="11">
        <f>SUBTOTAL(103,Junho[22])</f>
        <v>0</v>
      </c>
      <c r="Y12" s="11">
        <f>SUBTOTAL(103,Junho[23])</f>
        <v>0</v>
      </c>
      <c r="Z12" s="11">
        <f>SUBTOTAL(103,Junho[24])</f>
        <v>0</v>
      </c>
      <c r="AA12" s="11">
        <f>SUBTOTAL(103,Junho[25])</f>
        <v>0</v>
      </c>
      <c r="AB12" s="11">
        <f>SUBTOTAL(103,Junho[26])</f>
        <v>0</v>
      </c>
      <c r="AC12" s="11">
        <f>SUBTOTAL(103,Junho[27])</f>
        <v>0</v>
      </c>
      <c r="AD12" s="11">
        <f>SUBTOTAL(103,Junho[28])</f>
        <v>0</v>
      </c>
      <c r="AE12" s="11">
        <f>SUBTOTAL(103,Junho[29])</f>
        <v>0</v>
      </c>
      <c r="AF12" s="11">
        <f>SUBTOTAL(103,Junho[30])</f>
        <v>0</v>
      </c>
      <c r="AG12" s="11">
        <f>SUBTOTAL(103,Junho[[ ]])</f>
        <v>0</v>
      </c>
      <c r="AH12" s="11">
        <f>SUBTOTAL(109,Junho[Total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100" priority="2" stopIfTrue="1">
      <formula>C7=TipoPersonalizado2</formula>
    </cfRule>
    <cfRule type="expression" dxfId="99" priority="3" stopIfTrue="1">
      <formula>C7=TipoPersonalizado1</formula>
    </cfRule>
    <cfRule type="expression" dxfId="98" priority="4" stopIfTrue="1">
      <formula>C7=TipoDoença</formula>
    </cfRule>
    <cfRule type="expression" dxfId="97" priority="5" stopIfTrue="1">
      <formula>C7=TipoMotivosPessoais</formula>
    </cfRule>
    <cfRule type="expression" dxfId="96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{5E94D469-7B22-408B-924D-8DC8A136AD3B}</x14:id>
        </ext>
      </extLst>
    </cfRule>
  </conditionalFormatting>
  <dataValidations count="14"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500-000000000000}"/>
    <dataValidation allowBlank="1" showInputMessage="1" showErrorMessage="1" prompt="O ano é atualizado automaticamente com base no ano introduzido na folha de cálculo Janeiro" sqref="AH4" xr:uid="{00000000-0002-0000-0500-000001000000}"/>
    <dataValidation allowBlank="1" showInputMessage="1" showErrorMessage="1" prompt="Calcula automaticamente o número total de dias que um funcionário esteve ausente durante este mês nesta coluna" sqref="AH6" xr:uid="{00000000-0002-0000-0500-000002000000}"/>
    <dataValidation allowBlank="1" showInputMessage="1" showErrorMessage="1" prompt="Registe as ausências de junho nesta folha de cálculo" sqref="A1" xr:uid="{00000000-0002-0000-0500-000003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500-000004000000}"/>
    <dataValidation allowBlank="1" showInputMessage="1" showErrorMessage="1" prompt="O título atualizado automaticamente encontra-se nesta célula. Para modificar o título, atualize a célula B1 na folha de cálculo Janeiro" sqref="B1" xr:uid="{00000000-0002-0000-0500-000005000000}"/>
    <dataValidation allowBlank="1" showInputMessage="1" showErrorMessage="1" prompt="A letra &quot;F&quot; indica ausência devido a férias" sqref="C2" xr:uid="{00000000-0002-0000-0500-000006000000}"/>
    <dataValidation allowBlank="1" showInputMessage="1" showErrorMessage="1" prompt="A letra &quot;P&quot; indica ausência por motivos pessoais" sqref="F2" xr:uid="{00000000-0002-0000-0500-000007000000}"/>
    <dataValidation allowBlank="1" showInputMessage="1" showErrorMessage="1" prompt="A letra &quot;D&quot; indica ausência por motivo de doença" sqref="K2" xr:uid="{00000000-0002-0000-0500-000008000000}"/>
    <dataValidation allowBlank="1" showInputMessage="1" showErrorMessage="1" prompt="Introduza uma letra e personalize a etiqueta à direita para adicionar outro tipo de ausência" sqref="N2 S2" xr:uid="{00000000-0002-0000-0500-000009000000}"/>
    <dataValidation allowBlank="1" showInputMessage="1" showErrorMessage="1" prompt="Introduza uma etiqueta para descrever o tipo personalizado à esquerda" sqref="O2 T2" xr:uid="{00000000-0002-0000-0500-00000A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500-00000B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500-00000C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5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94D469-7B22-408B-924D-8DC8A136AD3B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58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TEXT(WEEKDAY(DATE(AnoDoCalendário,7,1),1),"ddd")</f>
        <v>seg</v>
      </c>
      <c r="D5" s="2" t="str">
        <f>TEXT(WEEKDAY(DATE(AnoDoCalendário,7,2),1),"ddd")</f>
        <v>ter</v>
      </c>
      <c r="E5" s="2" t="str">
        <f>TEXT(WEEKDAY(DATE(AnoDoCalendário,7,3),1),"ddd")</f>
        <v>qua</v>
      </c>
      <c r="F5" s="2" t="str">
        <f>TEXT(WEEKDAY(DATE(AnoDoCalendário,7,4),1),"ddd")</f>
        <v>qui</v>
      </c>
      <c r="G5" s="2" t="str">
        <f>TEXT(WEEKDAY(DATE(AnoDoCalendário,7,5),1),"ddd")</f>
        <v>sex</v>
      </c>
      <c r="H5" s="2" t="str">
        <f>TEXT(WEEKDAY(DATE(AnoDoCalendário,7,6),1),"ddd")</f>
        <v>sáb</v>
      </c>
      <c r="I5" s="2" t="str">
        <f>TEXT(WEEKDAY(DATE(AnoDoCalendário,7,7),1),"ddd")</f>
        <v>dom</v>
      </c>
      <c r="J5" s="2" t="str">
        <f>TEXT(WEEKDAY(DATE(AnoDoCalendário,7,8),1),"ddd")</f>
        <v>seg</v>
      </c>
      <c r="K5" s="2" t="str">
        <f>TEXT(WEEKDAY(DATE(AnoDoCalendário,7,9),1),"ddd")</f>
        <v>ter</v>
      </c>
      <c r="L5" s="2" t="str">
        <f>TEXT(WEEKDAY(DATE(AnoDoCalendário,7,10),1),"ddd")</f>
        <v>qua</v>
      </c>
      <c r="M5" s="2" t="str">
        <f>TEXT(WEEKDAY(DATE(AnoDoCalendário,7,11),1),"ddd")</f>
        <v>qui</v>
      </c>
      <c r="N5" s="2" t="str">
        <f>TEXT(WEEKDAY(DATE(AnoDoCalendário,7,12),1),"ddd")</f>
        <v>sex</v>
      </c>
      <c r="O5" s="2" t="str">
        <f>TEXT(WEEKDAY(DATE(AnoDoCalendário,7,13),1),"ddd")</f>
        <v>sáb</v>
      </c>
      <c r="P5" s="2" t="str">
        <f>TEXT(WEEKDAY(DATE(AnoDoCalendário,7,14),1),"ddd")</f>
        <v>dom</v>
      </c>
      <c r="Q5" s="2" t="str">
        <f>TEXT(WEEKDAY(DATE(AnoDoCalendário,7,15),1),"ddd")</f>
        <v>seg</v>
      </c>
      <c r="R5" s="2" t="str">
        <f>TEXT(WEEKDAY(DATE(AnoDoCalendário,7,16),1),"ddd")</f>
        <v>ter</v>
      </c>
      <c r="S5" s="2" t="str">
        <f>TEXT(WEEKDAY(DATE(AnoDoCalendário,7,17),1),"ddd")</f>
        <v>qua</v>
      </c>
      <c r="T5" s="2" t="str">
        <f>TEXT(WEEKDAY(DATE(AnoDoCalendário,7,18),1),"ddd")</f>
        <v>qui</v>
      </c>
      <c r="U5" s="2" t="str">
        <f>TEXT(WEEKDAY(DATE(AnoDoCalendário,7,19),1),"ddd")</f>
        <v>sex</v>
      </c>
      <c r="V5" s="2" t="str">
        <f>TEXT(WEEKDAY(DATE(AnoDoCalendário,7,20),1),"ddd")</f>
        <v>sáb</v>
      </c>
      <c r="W5" s="2" t="str">
        <f>TEXT(WEEKDAY(DATE(AnoDoCalendário,7,21),1),"ddd")</f>
        <v>dom</v>
      </c>
      <c r="X5" s="2" t="str">
        <f>TEXT(WEEKDAY(DATE(AnoDoCalendário,7,22),1),"ddd")</f>
        <v>seg</v>
      </c>
      <c r="Y5" s="2" t="str">
        <f>TEXT(WEEKDAY(DATE(AnoDoCalendário,7,23),1),"ddd")</f>
        <v>ter</v>
      </c>
      <c r="Z5" s="2" t="str">
        <f>TEXT(WEEKDAY(DATE(AnoDoCalendário,7,24),1),"ddd")</f>
        <v>qua</v>
      </c>
      <c r="AA5" s="2" t="str">
        <f>TEXT(WEEKDAY(DATE(AnoDoCalendário,7,25),1),"ddd")</f>
        <v>qui</v>
      </c>
      <c r="AB5" s="2" t="str">
        <f>TEXT(WEEKDAY(DATE(AnoDoCalendário,7,26),1),"ddd")</f>
        <v>sex</v>
      </c>
      <c r="AC5" s="2" t="str">
        <f>TEXT(WEEKDAY(DATE(AnoDoCalendário,7,27),1),"ddd")</f>
        <v>sáb</v>
      </c>
      <c r="AD5" s="2" t="str">
        <f>TEXT(WEEKDAY(DATE(AnoDoCalendário,7,28),1),"ddd")</f>
        <v>dom</v>
      </c>
      <c r="AE5" s="2" t="str">
        <f>TEXT(WEEKDAY(DATE(AnoDoCalendário,7,29),1),"ddd")</f>
        <v>seg</v>
      </c>
      <c r="AF5" s="2" t="str">
        <f>TEXT(WEEKDAY(DATE(AnoDoCalendário,7,30),1),"ddd")</f>
        <v>ter</v>
      </c>
      <c r="AG5" s="2" t="str">
        <f>TEXT(WEEKDAY(DATE(AnoDoCalendário,7,31),1),"ddd")</f>
        <v>qua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COUNTA(Julho[[#This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COUNTA(Julho[[#This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COUNTA(Julho[[#This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COUNTA(Julho[[#This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COUNTA(Julho[[#This Row],[1]:[31]])</f>
        <v>0</v>
      </c>
    </row>
    <row r="12" spans="2:34" ht="30" customHeight="1" x14ac:dyDescent="0.35">
      <c r="B12" s="18" t="str">
        <f>NomeDoMês&amp;" Total"</f>
        <v>Julho Total</v>
      </c>
      <c r="C12" s="11">
        <f>SUBTOTAL(103,Julho[1])</f>
        <v>0</v>
      </c>
      <c r="D12" s="11">
        <f>SUBTOTAL(103,Julho[2])</f>
        <v>0</v>
      </c>
      <c r="E12" s="11">
        <f>SUBTOTAL(103,Julho[3])</f>
        <v>0</v>
      </c>
      <c r="F12" s="11">
        <f>SUBTOTAL(103,Julho[4])</f>
        <v>0</v>
      </c>
      <c r="G12" s="11">
        <f>SUBTOTAL(103,Julho[5])</f>
        <v>0</v>
      </c>
      <c r="H12" s="11">
        <f>SUBTOTAL(103,Julho[6])</f>
        <v>0</v>
      </c>
      <c r="I12" s="11">
        <f>SUBTOTAL(103,Julho[7])</f>
        <v>0</v>
      </c>
      <c r="J12" s="11">
        <f>SUBTOTAL(103,Julho[8])</f>
        <v>0</v>
      </c>
      <c r="K12" s="11">
        <f>SUBTOTAL(103,Julho[9])</f>
        <v>0</v>
      </c>
      <c r="L12" s="11">
        <f>SUBTOTAL(103,Julho[10])</f>
        <v>0</v>
      </c>
      <c r="M12" s="11">
        <f>SUBTOTAL(103,Julho[11])</f>
        <v>0</v>
      </c>
      <c r="N12" s="11">
        <f>SUBTOTAL(103,Julho[12])</f>
        <v>0</v>
      </c>
      <c r="O12" s="11">
        <f>SUBTOTAL(103,Julho[13])</f>
        <v>0</v>
      </c>
      <c r="P12" s="11">
        <f>SUBTOTAL(103,Julho[14])</f>
        <v>0</v>
      </c>
      <c r="Q12" s="11">
        <f>SUBTOTAL(103,Julho[15])</f>
        <v>0</v>
      </c>
      <c r="R12" s="11">
        <f>SUBTOTAL(103,Julho[16])</f>
        <v>0</v>
      </c>
      <c r="S12" s="11">
        <f>SUBTOTAL(103,Julho[17])</f>
        <v>0</v>
      </c>
      <c r="T12" s="11">
        <f>SUBTOTAL(103,Julho[18])</f>
        <v>0</v>
      </c>
      <c r="U12" s="11">
        <f>SUBTOTAL(103,Julho[19])</f>
        <v>0</v>
      </c>
      <c r="V12" s="11">
        <f>SUBTOTAL(103,Julho[20])</f>
        <v>0</v>
      </c>
      <c r="W12" s="11">
        <f>SUBTOTAL(103,Julho[21])</f>
        <v>0</v>
      </c>
      <c r="X12" s="11">
        <f>SUBTOTAL(103,Julho[22])</f>
        <v>0</v>
      </c>
      <c r="Y12" s="11">
        <f>SUBTOTAL(103,Julho[23])</f>
        <v>0</v>
      </c>
      <c r="Z12" s="11">
        <f>SUBTOTAL(103,Julho[24])</f>
        <v>0</v>
      </c>
      <c r="AA12" s="11">
        <f>SUBTOTAL(103,Julho[25])</f>
        <v>0</v>
      </c>
      <c r="AB12" s="11">
        <f>SUBTOTAL(103,Julho[26])</f>
        <v>0</v>
      </c>
      <c r="AC12" s="11">
        <f>SUBTOTAL(103,Julho[27])</f>
        <v>0</v>
      </c>
      <c r="AD12" s="11">
        <f>SUBTOTAL(103,Julho[28])</f>
        <v>0</v>
      </c>
      <c r="AE12" s="11">
        <f>SUBTOTAL(103,Julho[29])</f>
        <v>0</v>
      </c>
      <c r="AF12" s="11">
        <f>SUBTOTAL(103,Julho[30])</f>
        <v>0</v>
      </c>
      <c r="AG12" s="11">
        <f>SUBTOTAL(103,Julho[31])</f>
        <v>0</v>
      </c>
      <c r="AH12" s="11">
        <f>SUBTOTAL(109,Julho[Total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95" priority="2" stopIfTrue="1">
      <formula>C7=TipoPersonalizado2</formula>
    </cfRule>
    <cfRule type="expression" dxfId="94" priority="3" stopIfTrue="1">
      <formula>C7=TipoPersonalizado1</formula>
    </cfRule>
    <cfRule type="expression" dxfId="93" priority="4" stopIfTrue="1">
      <formula>C7=TipoDoença</formula>
    </cfRule>
    <cfRule type="expression" dxfId="92" priority="5" stopIfTrue="1">
      <formula>C7=TipoMotivosPessoais</formula>
    </cfRule>
    <cfRule type="expression" dxfId="91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{E0DCF129-9B2A-4CEB-9E56-27607F4BED20}</x14:id>
        </ext>
      </extLst>
    </cfRule>
  </conditionalFormatting>
  <dataValidations count="14"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600-000000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600-000001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600-000002000000}"/>
    <dataValidation allowBlank="1" showInputMessage="1" showErrorMessage="1" prompt="Introduza uma etiqueta para descrever o tipo personalizado à esquerda" sqref="O2 T2" xr:uid="{00000000-0002-0000-0600-000003000000}"/>
    <dataValidation allowBlank="1" showInputMessage="1" showErrorMessage="1" prompt="Introduza uma letra e personalize a etiqueta à direita para adicionar outro tipo de ausência" sqref="N2 S2" xr:uid="{00000000-0002-0000-0600-000004000000}"/>
    <dataValidation allowBlank="1" showInputMessage="1" showErrorMessage="1" prompt="A letra &quot;D&quot; indica ausência por motivo de doença" sqref="K2" xr:uid="{00000000-0002-0000-0600-000005000000}"/>
    <dataValidation allowBlank="1" showInputMessage="1" showErrorMessage="1" prompt="A letra &quot;P&quot; indica ausência por motivos pessoais" sqref="F2" xr:uid="{00000000-0002-0000-0600-000006000000}"/>
    <dataValidation allowBlank="1" showInputMessage="1" showErrorMessage="1" prompt="A letra &quot;F&quot; indica ausência devido a férias" sqref="C2" xr:uid="{00000000-0002-0000-0600-000007000000}"/>
    <dataValidation allowBlank="1" showInputMessage="1" showErrorMessage="1" prompt="O título atualizado automaticamente encontra-se nesta célula. Para modificar o título, atualize a célula B1 na folha de cálculo Janeiro" sqref="B1" xr:uid="{00000000-0002-0000-0600-000008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600-000009000000}"/>
    <dataValidation allowBlank="1" showInputMessage="1" showErrorMessage="1" prompt="Registe as ausências de julho nesta folha de cálculo" sqref="A1" xr:uid="{00000000-0002-0000-0600-00000A000000}"/>
    <dataValidation allowBlank="1" showInputMessage="1" showErrorMessage="1" prompt="Calcula automaticamente o número total de dias que um funcionário esteve ausente durante este mês nesta coluna" sqref="AH6" xr:uid="{00000000-0002-0000-0600-00000B000000}"/>
    <dataValidation allowBlank="1" showInputMessage="1" showErrorMessage="1" prompt="O ano é atualizado automaticamente com base no ano introduzido na folha de cálculo Janeiro" sqref="AH4" xr:uid="{00000000-0002-0000-0600-00000C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6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DCF129-9B2A-4CEB-9E56-27607F4BED20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749992370372631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59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TEXT(WEEKDAY(DATE(AnoDoCalendário,8,1),1),"ddd")</f>
        <v>qui</v>
      </c>
      <c r="D5" s="2" t="str">
        <f>TEXT(WEEKDAY(DATE(AnoDoCalendário,8,2),1),"ddd")</f>
        <v>sex</v>
      </c>
      <c r="E5" s="2" t="str">
        <f>TEXT(WEEKDAY(DATE(AnoDoCalendário,8,3),1),"ddd")</f>
        <v>sáb</v>
      </c>
      <c r="F5" s="2" t="str">
        <f>TEXT(WEEKDAY(DATE(AnoDoCalendário,8,4),1),"ddd")</f>
        <v>dom</v>
      </c>
      <c r="G5" s="2" t="str">
        <f>TEXT(WEEKDAY(DATE(AnoDoCalendário,8,5),1),"ddd")</f>
        <v>seg</v>
      </c>
      <c r="H5" s="2" t="str">
        <f>TEXT(WEEKDAY(DATE(AnoDoCalendário,8,6),1),"ddd")</f>
        <v>ter</v>
      </c>
      <c r="I5" s="2" t="str">
        <f>TEXT(WEEKDAY(DATE(AnoDoCalendário,8,7),1),"ddd")</f>
        <v>qua</v>
      </c>
      <c r="J5" s="2" t="str">
        <f>TEXT(WEEKDAY(DATE(AnoDoCalendário,8,8),1),"ddd")</f>
        <v>qui</v>
      </c>
      <c r="K5" s="2" t="str">
        <f>TEXT(WEEKDAY(DATE(AnoDoCalendário,8,9),1),"ddd")</f>
        <v>sex</v>
      </c>
      <c r="L5" s="2" t="str">
        <f>TEXT(WEEKDAY(DATE(AnoDoCalendário,8,10),1),"ddd")</f>
        <v>sáb</v>
      </c>
      <c r="M5" s="2" t="str">
        <f>TEXT(WEEKDAY(DATE(AnoDoCalendário,8,11),1),"ddd")</f>
        <v>dom</v>
      </c>
      <c r="N5" s="2" t="str">
        <f>TEXT(WEEKDAY(DATE(AnoDoCalendário,8,12),1),"ddd")</f>
        <v>seg</v>
      </c>
      <c r="O5" s="2" t="str">
        <f>TEXT(WEEKDAY(DATE(AnoDoCalendário,8,13),1),"ddd")</f>
        <v>ter</v>
      </c>
      <c r="P5" s="2" t="str">
        <f>TEXT(WEEKDAY(DATE(AnoDoCalendário,8,14),1),"ddd")</f>
        <v>qua</v>
      </c>
      <c r="Q5" s="2" t="str">
        <f>TEXT(WEEKDAY(DATE(AnoDoCalendário,8,15),1),"ddd")</f>
        <v>qui</v>
      </c>
      <c r="R5" s="2" t="str">
        <f>TEXT(WEEKDAY(DATE(AnoDoCalendário,8,16),1),"ddd")</f>
        <v>sex</v>
      </c>
      <c r="S5" s="2" t="str">
        <f>TEXT(WEEKDAY(DATE(AnoDoCalendário,8,17),1),"ddd")</f>
        <v>sáb</v>
      </c>
      <c r="T5" s="2" t="str">
        <f>TEXT(WEEKDAY(DATE(AnoDoCalendário,8,18),1),"ddd")</f>
        <v>dom</v>
      </c>
      <c r="U5" s="2" t="str">
        <f>TEXT(WEEKDAY(DATE(AnoDoCalendário,8,19),1),"ddd")</f>
        <v>seg</v>
      </c>
      <c r="V5" s="2" t="str">
        <f>TEXT(WEEKDAY(DATE(AnoDoCalendário,8,20),1),"ddd")</f>
        <v>ter</v>
      </c>
      <c r="W5" s="2" t="str">
        <f>TEXT(WEEKDAY(DATE(AnoDoCalendário,8,21),1),"ddd")</f>
        <v>qua</v>
      </c>
      <c r="X5" s="2" t="str">
        <f>TEXT(WEEKDAY(DATE(AnoDoCalendário,8,22),1),"ddd")</f>
        <v>qui</v>
      </c>
      <c r="Y5" s="2" t="str">
        <f>TEXT(WEEKDAY(DATE(AnoDoCalendário,8,23),1),"ddd")</f>
        <v>sex</v>
      </c>
      <c r="Z5" s="2" t="str">
        <f>TEXT(WEEKDAY(DATE(AnoDoCalendário,8,24),1),"ddd")</f>
        <v>sáb</v>
      </c>
      <c r="AA5" s="2" t="str">
        <f>TEXT(WEEKDAY(DATE(AnoDoCalendário,8,25),1),"ddd")</f>
        <v>dom</v>
      </c>
      <c r="AB5" s="2" t="str">
        <f>TEXT(WEEKDAY(DATE(AnoDoCalendário,8,26),1),"ddd")</f>
        <v>seg</v>
      </c>
      <c r="AC5" s="2" t="str">
        <f>TEXT(WEEKDAY(DATE(AnoDoCalendário,8,27),1),"ddd")</f>
        <v>ter</v>
      </c>
      <c r="AD5" s="2" t="str">
        <f>TEXT(WEEKDAY(DATE(AnoDoCalendário,8,28),1),"ddd")</f>
        <v>qua</v>
      </c>
      <c r="AE5" s="2" t="str">
        <f>TEXT(WEEKDAY(DATE(AnoDoCalendário,8,29),1),"ddd")</f>
        <v>qui</v>
      </c>
      <c r="AF5" s="2" t="str">
        <f>TEXT(WEEKDAY(DATE(AnoDoCalendário,8,30),1),"ddd")</f>
        <v>sex</v>
      </c>
      <c r="AG5" s="2" t="str">
        <f>TEXT(WEEKDAY(DATE(AnoDoCalendário,8,31),1),"ddd")</f>
        <v>sáb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COUNTA(Agosto[[#This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COUNTA(Agosto[[#This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COUNTA(Agosto[[#This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COUNTA(Agosto[[#This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COUNTA(Agosto[[#This Row],[1]:[31]])</f>
        <v>0</v>
      </c>
    </row>
    <row r="12" spans="2:34" ht="30" customHeight="1" x14ac:dyDescent="0.35">
      <c r="B12" s="18" t="str">
        <f>NomeDoMês&amp;" Total"</f>
        <v>Agosto Total</v>
      </c>
      <c r="C12" s="11">
        <f>SUBTOTAL(103,Agosto[1])</f>
        <v>0</v>
      </c>
      <c r="D12" s="11">
        <f>SUBTOTAL(103,Agosto[2])</f>
        <v>0</v>
      </c>
      <c r="E12" s="11">
        <f>SUBTOTAL(103,Agosto[3])</f>
        <v>0</v>
      </c>
      <c r="F12" s="11">
        <f>SUBTOTAL(103,Agosto[4])</f>
        <v>0</v>
      </c>
      <c r="G12" s="11">
        <f>SUBTOTAL(103,Agosto[5])</f>
        <v>0</v>
      </c>
      <c r="H12" s="11">
        <f>SUBTOTAL(103,Agosto[6])</f>
        <v>0</v>
      </c>
      <c r="I12" s="11">
        <f>SUBTOTAL(103,Agosto[7])</f>
        <v>0</v>
      </c>
      <c r="J12" s="11">
        <f>SUBTOTAL(103,Agosto[8])</f>
        <v>0</v>
      </c>
      <c r="K12" s="11">
        <f>SUBTOTAL(103,Agosto[9])</f>
        <v>0</v>
      </c>
      <c r="L12" s="11">
        <f>SUBTOTAL(103,Agosto[10])</f>
        <v>0</v>
      </c>
      <c r="M12" s="11">
        <f>SUBTOTAL(103,Agosto[11])</f>
        <v>0</v>
      </c>
      <c r="N12" s="11">
        <f>SUBTOTAL(103,Agosto[12])</f>
        <v>0</v>
      </c>
      <c r="O12" s="11">
        <f>SUBTOTAL(103,Agosto[13])</f>
        <v>0</v>
      </c>
      <c r="P12" s="11">
        <f>SUBTOTAL(103,Agosto[14])</f>
        <v>0</v>
      </c>
      <c r="Q12" s="11">
        <f>SUBTOTAL(103,Agosto[15])</f>
        <v>0</v>
      </c>
      <c r="R12" s="11">
        <f>SUBTOTAL(103,Agosto[16])</f>
        <v>0</v>
      </c>
      <c r="S12" s="11">
        <f>SUBTOTAL(103,Agosto[17])</f>
        <v>0</v>
      </c>
      <c r="T12" s="11">
        <f>SUBTOTAL(103,Agosto[18])</f>
        <v>0</v>
      </c>
      <c r="U12" s="11">
        <f>SUBTOTAL(103,Agosto[19])</f>
        <v>0</v>
      </c>
      <c r="V12" s="11">
        <f>SUBTOTAL(103,Agosto[20])</f>
        <v>0</v>
      </c>
      <c r="W12" s="11">
        <f>SUBTOTAL(103,Agosto[21])</f>
        <v>0</v>
      </c>
      <c r="X12" s="11">
        <f>SUBTOTAL(103,Agosto[22])</f>
        <v>0</v>
      </c>
      <c r="Y12" s="11">
        <f>SUBTOTAL(103,Agosto[23])</f>
        <v>0</v>
      </c>
      <c r="Z12" s="11">
        <f>SUBTOTAL(103,Agosto[24])</f>
        <v>0</v>
      </c>
      <c r="AA12" s="11">
        <f>SUBTOTAL(103,Agosto[25])</f>
        <v>0</v>
      </c>
      <c r="AB12" s="11">
        <f>SUBTOTAL(103,Agosto[26])</f>
        <v>0</v>
      </c>
      <c r="AC12" s="11">
        <f>SUBTOTAL(103,Agosto[27])</f>
        <v>0</v>
      </c>
      <c r="AD12" s="11">
        <f>SUBTOTAL(103,Agosto[28])</f>
        <v>0</v>
      </c>
      <c r="AE12" s="11">
        <f>SUBTOTAL(103,Agosto[29])</f>
        <v>0</v>
      </c>
      <c r="AF12" s="11">
        <f>SUBTOTAL(103,Agosto[30])</f>
        <v>0</v>
      </c>
      <c r="AG12" s="11">
        <f>SUBTOTAL(103,Agosto[31])</f>
        <v>0</v>
      </c>
      <c r="AH12" s="11">
        <f>SUBTOTAL(109,Agosto[Total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90" priority="2" stopIfTrue="1">
      <formula>C7=TipoPersonalizado2</formula>
    </cfRule>
    <cfRule type="expression" dxfId="89" priority="3" stopIfTrue="1">
      <formula>C7=TipoPersonalizado1</formula>
    </cfRule>
    <cfRule type="expression" dxfId="88" priority="4" stopIfTrue="1">
      <formula>C7=TipoDoença</formula>
    </cfRule>
    <cfRule type="expression" dxfId="87" priority="5" stopIfTrue="1">
      <formula>C7=TipoMotivosPessoais</formula>
    </cfRule>
    <cfRule type="expression" dxfId="86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{09900229-9536-43AB-AAE0-FC121BDECD61}</x14:id>
        </ext>
      </extLst>
    </cfRule>
  </conditionalFormatting>
  <dataValidations count="14"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700-000000000000}"/>
    <dataValidation allowBlank="1" showInputMessage="1" showErrorMessage="1" prompt="O ano é atualizado automaticamente com base no ano introduzido na folha de cálculo Janeiro" sqref="AH4" xr:uid="{00000000-0002-0000-0700-000001000000}"/>
    <dataValidation allowBlank="1" showInputMessage="1" showErrorMessage="1" prompt="Calcula automaticamente o número total de dias que um funcionário esteve ausente durante este mês nesta coluna" sqref="AH6" xr:uid="{00000000-0002-0000-0700-000002000000}"/>
    <dataValidation allowBlank="1" showInputMessage="1" showErrorMessage="1" prompt="Registe as ausências de agosto nesta folha de cálculo" sqref="A1" xr:uid="{00000000-0002-0000-0700-000003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700-000004000000}"/>
    <dataValidation allowBlank="1" showInputMessage="1" showErrorMessage="1" prompt="O título atualizado automaticamente encontra-se nesta célula. Para modificar o título, atualize a célula B1 na folha de cálculo Janeiro" sqref="B1" xr:uid="{00000000-0002-0000-0700-000005000000}"/>
    <dataValidation allowBlank="1" showInputMessage="1" showErrorMessage="1" prompt="A letra &quot;F&quot; indica ausência devido a férias" sqref="C2" xr:uid="{00000000-0002-0000-0700-000006000000}"/>
    <dataValidation allowBlank="1" showInputMessage="1" showErrorMessage="1" prompt="A letra &quot;P&quot; indica ausência por motivos pessoais" sqref="F2" xr:uid="{00000000-0002-0000-0700-000007000000}"/>
    <dataValidation allowBlank="1" showInputMessage="1" showErrorMessage="1" prompt="A letra &quot;D&quot; indica ausência por motivo de doença" sqref="K2" xr:uid="{00000000-0002-0000-0700-000008000000}"/>
    <dataValidation allowBlank="1" showInputMessage="1" showErrorMessage="1" prompt="Introduza uma letra e personalize a etiqueta à direita para adicionar outro tipo de ausência" sqref="N2 S2" xr:uid="{00000000-0002-0000-0700-000009000000}"/>
    <dataValidation allowBlank="1" showInputMessage="1" showErrorMessage="1" prompt="Introduza uma etiqueta para descrever o tipo personalizado à esquerda" sqref="O2 T2" xr:uid="{00000000-0002-0000-0700-00000A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700-00000B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700-00000C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7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900229-9536-43AB-AAE0-FC121BDECD61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60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TEXT(WEEKDAY(DATE(AnoDoCalendário,9,1),1),"ddd")</f>
        <v>dom</v>
      </c>
      <c r="D5" s="2" t="str">
        <f>TEXT(WEEKDAY(DATE(AnoDoCalendário,9,2),1),"ddd")</f>
        <v>seg</v>
      </c>
      <c r="E5" s="2" t="str">
        <f>TEXT(WEEKDAY(DATE(AnoDoCalendário,9,3),1),"ddd")</f>
        <v>ter</v>
      </c>
      <c r="F5" s="2" t="str">
        <f>TEXT(WEEKDAY(DATE(AnoDoCalendário,9,4),1),"ddd")</f>
        <v>qua</v>
      </c>
      <c r="G5" s="2" t="str">
        <f>TEXT(WEEKDAY(DATE(AnoDoCalendário,9,5),1),"ddd")</f>
        <v>qui</v>
      </c>
      <c r="H5" s="2" t="str">
        <f>TEXT(WEEKDAY(DATE(AnoDoCalendário,9,6),1),"ddd")</f>
        <v>sex</v>
      </c>
      <c r="I5" s="2" t="str">
        <f>TEXT(WEEKDAY(DATE(AnoDoCalendário,9,7),1),"ddd")</f>
        <v>sáb</v>
      </c>
      <c r="J5" s="2" t="str">
        <f>TEXT(WEEKDAY(DATE(AnoDoCalendário,9,8),1),"ddd")</f>
        <v>dom</v>
      </c>
      <c r="K5" s="2" t="str">
        <f>TEXT(WEEKDAY(DATE(AnoDoCalendário,9,9),1),"ddd")</f>
        <v>seg</v>
      </c>
      <c r="L5" s="2" t="str">
        <f>TEXT(WEEKDAY(DATE(AnoDoCalendário,9,10),1),"ddd")</f>
        <v>ter</v>
      </c>
      <c r="M5" s="2" t="str">
        <f>TEXT(WEEKDAY(DATE(AnoDoCalendário,9,11),1),"ddd")</f>
        <v>qua</v>
      </c>
      <c r="N5" s="2" t="str">
        <f>TEXT(WEEKDAY(DATE(AnoDoCalendário,9,12),1),"ddd")</f>
        <v>qui</v>
      </c>
      <c r="O5" s="2" t="str">
        <f>TEXT(WEEKDAY(DATE(AnoDoCalendário,9,13),1),"ddd")</f>
        <v>sex</v>
      </c>
      <c r="P5" s="2" t="str">
        <f>TEXT(WEEKDAY(DATE(AnoDoCalendário,9,14),1),"ddd")</f>
        <v>sáb</v>
      </c>
      <c r="Q5" s="2" t="str">
        <f>TEXT(WEEKDAY(DATE(AnoDoCalendário,9,15),1),"ddd")</f>
        <v>dom</v>
      </c>
      <c r="R5" s="2" t="str">
        <f>TEXT(WEEKDAY(DATE(AnoDoCalendário,9,16),1),"ddd")</f>
        <v>seg</v>
      </c>
      <c r="S5" s="2" t="str">
        <f>TEXT(WEEKDAY(DATE(AnoDoCalendário,9,17),1),"ddd")</f>
        <v>ter</v>
      </c>
      <c r="T5" s="2" t="str">
        <f>TEXT(WEEKDAY(DATE(AnoDoCalendário,9,18),1),"ddd")</f>
        <v>qua</v>
      </c>
      <c r="U5" s="2" t="str">
        <f>TEXT(WEEKDAY(DATE(AnoDoCalendário,9,19),1),"ddd")</f>
        <v>qui</v>
      </c>
      <c r="V5" s="2" t="str">
        <f>TEXT(WEEKDAY(DATE(AnoDoCalendário,9,20),1),"ddd")</f>
        <v>sex</v>
      </c>
      <c r="W5" s="2" t="str">
        <f>TEXT(WEEKDAY(DATE(AnoDoCalendário,9,21),1),"ddd")</f>
        <v>sáb</v>
      </c>
      <c r="X5" s="2" t="str">
        <f>TEXT(WEEKDAY(DATE(AnoDoCalendário,9,22),1),"ddd")</f>
        <v>dom</v>
      </c>
      <c r="Y5" s="2" t="str">
        <f>TEXT(WEEKDAY(DATE(AnoDoCalendário,9,23),1),"ddd")</f>
        <v>seg</v>
      </c>
      <c r="Z5" s="2" t="str">
        <f>TEXT(WEEKDAY(DATE(AnoDoCalendário,9,24),1),"ddd")</f>
        <v>ter</v>
      </c>
      <c r="AA5" s="2" t="str">
        <f>TEXT(WEEKDAY(DATE(AnoDoCalendário,9,25),1),"ddd")</f>
        <v>qua</v>
      </c>
      <c r="AB5" s="2" t="str">
        <f>TEXT(WEEKDAY(DATE(AnoDoCalendário,9,26),1),"ddd")</f>
        <v>qui</v>
      </c>
      <c r="AC5" s="2" t="str">
        <f>TEXT(WEEKDAY(DATE(AnoDoCalendário,9,27),1),"ddd")</f>
        <v>sex</v>
      </c>
      <c r="AD5" s="2" t="str">
        <f>TEXT(WEEKDAY(DATE(AnoDoCalendário,9,28),1),"ddd")</f>
        <v>sáb</v>
      </c>
      <c r="AE5" s="2" t="str">
        <f>TEXT(WEEKDAY(DATE(AnoDoCalendário,9,29),1),"ddd")</f>
        <v>dom</v>
      </c>
      <c r="AF5" s="2" t="str">
        <f>TEXT(WEEKDAY(DATE(AnoDoCalendário,9,30),1),"ddd")</f>
        <v>seg</v>
      </c>
      <c r="AG5" s="2"/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52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COUNTA(Setembro[[#This Row],[1]:[30]])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COUNTA(Setembro[[#This Row],[1]:[30]])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COUNTA(Setembro[[#This Row],[1]:[30]])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COUNTA(Setembro[[#This Row],[1]:[30]])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COUNTA(Setembro[[#This Row],[1]:[30]])</f>
        <v>0</v>
      </c>
    </row>
    <row r="12" spans="2:34" ht="30" customHeight="1" x14ac:dyDescent="0.35">
      <c r="B12" s="18" t="str">
        <f>NomeDoMês&amp;" Total"</f>
        <v>Setembro Total</v>
      </c>
      <c r="C12" s="11">
        <f>SUBTOTAL(103,Setembro[1])</f>
        <v>0</v>
      </c>
      <c r="D12" s="11">
        <f>SUBTOTAL(103,Setembro[2])</f>
        <v>0</v>
      </c>
      <c r="E12" s="11">
        <f>SUBTOTAL(103,Setembro[3])</f>
        <v>0</v>
      </c>
      <c r="F12" s="11">
        <f>SUBTOTAL(103,Setembro[4])</f>
        <v>0</v>
      </c>
      <c r="G12" s="11">
        <f>SUBTOTAL(103,Setembro[5])</f>
        <v>0</v>
      </c>
      <c r="H12" s="11">
        <f>SUBTOTAL(103,Setembro[6])</f>
        <v>0</v>
      </c>
      <c r="I12" s="11">
        <f>SUBTOTAL(103,Setembro[7])</f>
        <v>0</v>
      </c>
      <c r="J12" s="11">
        <f>SUBTOTAL(103,Setembro[8])</f>
        <v>0</v>
      </c>
      <c r="K12" s="11">
        <f>SUBTOTAL(103,Setembro[9])</f>
        <v>0</v>
      </c>
      <c r="L12" s="11">
        <f>SUBTOTAL(103,Setembro[10])</f>
        <v>0</v>
      </c>
      <c r="M12" s="11">
        <f>SUBTOTAL(103,Setembro[11])</f>
        <v>0</v>
      </c>
      <c r="N12" s="11">
        <f>SUBTOTAL(103,Setembro[12])</f>
        <v>0</v>
      </c>
      <c r="O12" s="11">
        <f>SUBTOTAL(103,Setembro[13])</f>
        <v>0</v>
      </c>
      <c r="P12" s="11">
        <f>SUBTOTAL(103,Setembro[14])</f>
        <v>0</v>
      </c>
      <c r="Q12" s="11">
        <f>SUBTOTAL(103,Setembro[15])</f>
        <v>0</v>
      </c>
      <c r="R12" s="11">
        <f>SUBTOTAL(103,Setembro[16])</f>
        <v>0</v>
      </c>
      <c r="S12" s="11">
        <f>SUBTOTAL(103,Setembro[17])</f>
        <v>0</v>
      </c>
      <c r="T12" s="11">
        <f>SUBTOTAL(103,Setembro[18])</f>
        <v>0</v>
      </c>
      <c r="U12" s="11">
        <f>SUBTOTAL(103,Setembro[19])</f>
        <v>0</v>
      </c>
      <c r="V12" s="11">
        <f>SUBTOTAL(103,Setembro[20])</f>
        <v>0</v>
      </c>
      <c r="W12" s="11">
        <f>SUBTOTAL(103,Setembro[21])</f>
        <v>0</v>
      </c>
      <c r="X12" s="11">
        <f>SUBTOTAL(103,Setembro[22])</f>
        <v>0</v>
      </c>
      <c r="Y12" s="11">
        <f>SUBTOTAL(103,Setembro[23])</f>
        <v>0</v>
      </c>
      <c r="Z12" s="11">
        <f>SUBTOTAL(103,Setembro[24])</f>
        <v>0</v>
      </c>
      <c r="AA12" s="11">
        <f>SUBTOTAL(103,Setembro[25])</f>
        <v>0</v>
      </c>
      <c r="AB12" s="11">
        <f>SUBTOTAL(103,Setembro[26])</f>
        <v>0</v>
      </c>
      <c r="AC12" s="11">
        <f>SUBTOTAL(103,Setembro[27])</f>
        <v>0</v>
      </c>
      <c r="AD12" s="11">
        <f>SUBTOTAL(103,Setembro[28])</f>
        <v>0</v>
      </c>
      <c r="AE12" s="11">
        <f>SUBTOTAL(103,Setembro[29])</f>
        <v>0</v>
      </c>
      <c r="AF12" s="11">
        <f>SUBTOTAL(103,Setembro[30])</f>
        <v>0</v>
      </c>
      <c r="AG12" s="11">
        <f>SUBTOTAL(103,Setembro[[ ]])</f>
        <v>0</v>
      </c>
      <c r="AH12" s="11">
        <f>SUBTOTAL(109,Setembro[Total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85" priority="2" stopIfTrue="1">
      <formula>C7=TipoPersonalizado2</formula>
    </cfRule>
    <cfRule type="expression" dxfId="84" priority="3" stopIfTrue="1">
      <formula>C7=TipoPersonalizado1</formula>
    </cfRule>
    <cfRule type="expression" dxfId="83" priority="4" stopIfTrue="1">
      <formula>C7=TipoDoença</formula>
    </cfRule>
    <cfRule type="expression" dxfId="82" priority="5" stopIfTrue="1">
      <formula>C7=TipoMotivosPessoais</formula>
    </cfRule>
    <cfRule type="expression" dxfId="81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{1A021984-06A1-41D9-90D2-8C16E885020B}</x14:id>
        </ext>
      </extLst>
    </cfRule>
  </conditionalFormatting>
  <dataValidations count="14"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800-000000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800-000001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800-000002000000}"/>
    <dataValidation allowBlank="1" showInputMessage="1" showErrorMessage="1" prompt="Introduza uma etiqueta para descrever o tipo personalizado à esquerda" sqref="O2 T2" xr:uid="{00000000-0002-0000-0800-000003000000}"/>
    <dataValidation allowBlank="1" showInputMessage="1" showErrorMessage="1" prompt="Introduza uma letra e personalize a etiqueta à direita para adicionar outro tipo de ausência" sqref="N2 S2" xr:uid="{00000000-0002-0000-0800-000004000000}"/>
    <dataValidation allowBlank="1" showInputMessage="1" showErrorMessage="1" prompt="A letra &quot;D&quot; indica ausência por motivo de doença" sqref="K2" xr:uid="{00000000-0002-0000-0800-000005000000}"/>
    <dataValidation allowBlank="1" showInputMessage="1" showErrorMessage="1" prompt="A letra &quot;P&quot; indica ausência por motivos pessoais" sqref="F2" xr:uid="{00000000-0002-0000-0800-000006000000}"/>
    <dataValidation allowBlank="1" showInputMessage="1" showErrorMessage="1" prompt="A letra &quot;F&quot; indica ausência devido a férias" sqref="C2" xr:uid="{00000000-0002-0000-0800-000007000000}"/>
    <dataValidation allowBlank="1" showInputMessage="1" showErrorMessage="1" prompt="O título atualizado automaticamente encontra-se nesta célula. Para modificar o título, atualize a célula B1 na folha de cálculo Janeiro" sqref="B1" xr:uid="{00000000-0002-0000-0800-000008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800-000009000000}"/>
    <dataValidation allowBlank="1" showInputMessage="1" showErrorMessage="1" prompt="Registe as ausências de setembro nesta folha de cálculo" sqref="A1" xr:uid="{00000000-0002-0000-0800-00000A000000}"/>
    <dataValidation allowBlank="1" showInputMessage="1" showErrorMessage="1" prompt="Calcula automaticamente o número total de dias que um funcionário esteve ausente durante este mês nesta coluna" sqref="AH6" xr:uid="{00000000-0002-0000-0800-00000B000000}"/>
    <dataValidation allowBlank="1" showInputMessage="1" showErrorMessage="1" prompt="O ano é atualizado automaticamente com base no ano introduzido na folha de cálculo Janeiro" sqref="AH4" xr:uid="{00000000-0002-0000-0800-00000C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8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021984-06A1-41D9-90D2-8C16E885020B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249977111117893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61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TEXT(WEEKDAY(DATE(AnoDoCalendário,10,1),1),"ddd")</f>
        <v>ter</v>
      </c>
      <c r="D5" s="2" t="str">
        <f>TEXT(WEEKDAY(DATE(AnoDoCalendário,10,2),1),"ddd")</f>
        <v>qua</v>
      </c>
      <c r="E5" s="2" t="str">
        <f>TEXT(WEEKDAY(DATE(AnoDoCalendário,10,3),1),"ddd")</f>
        <v>qui</v>
      </c>
      <c r="F5" s="2" t="str">
        <f>TEXT(WEEKDAY(DATE(AnoDoCalendário,10,4),1),"ddd")</f>
        <v>sex</v>
      </c>
      <c r="G5" s="2" t="str">
        <f>TEXT(WEEKDAY(DATE(AnoDoCalendário,10,5),1),"ddd")</f>
        <v>sáb</v>
      </c>
      <c r="H5" s="2" t="str">
        <f>TEXT(WEEKDAY(DATE(AnoDoCalendário,10,6),1),"ddd")</f>
        <v>dom</v>
      </c>
      <c r="I5" s="2" t="str">
        <f>TEXT(WEEKDAY(DATE(AnoDoCalendário,10,7),1),"ddd")</f>
        <v>seg</v>
      </c>
      <c r="J5" s="2" t="str">
        <f>TEXT(WEEKDAY(DATE(AnoDoCalendário,10,8),1),"ddd")</f>
        <v>ter</v>
      </c>
      <c r="K5" s="2" t="str">
        <f>TEXT(WEEKDAY(DATE(AnoDoCalendário,10,9),1),"ddd")</f>
        <v>qua</v>
      </c>
      <c r="L5" s="2" t="str">
        <f>TEXT(WEEKDAY(DATE(AnoDoCalendário,10,10),1),"ddd")</f>
        <v>qui</v>
      </c>
      <c r="M5" s="2" t="str">
        <f>TEXT(WEEKDAY(DATE(AnoDoCalendário,10,11),1),"ddd")</f>
        <v>sex</v>
      </c>
      <c r="N5" s="2" t="str">
        <f>TEXT(WEEKDAY(DATE(AnoDoCalendário,10,12),1),"ddd")</f>
        <v>sáb</v>
      </c>
      <c r="O5" s="2" t="str">
        <f>TEXT(WEEKDAY(DATE(AnoDoCalendário,10,13),1),"ddd")</f>
        <v>dom</v>
      </c>
      <c r="P5" s="2" t="str">
        <f>TEXT(WEEKDAY(DATE(AnoDoCalendário,10,14),1),"ddd")</f>
        <v>seg</v>
      </c>
      <c r="Q5" s="2" t="str">
        <f>TEXT(WEEKDAY(DATE(AnoDoCalendário,10,15),1),"ddd")</f>
        <v>ter</v>
      </c>
      <c r="R5" s="2" t="str">
        <f>TEXT(WEEKDAY(DATE(AnoDoCalendário,10,16),1),"ddd")</f>
        <v>qua</v>
      </c>
      <c r="S5" s="2" t="str">
        <f>TEXT(WEEKDAY(DATE(AnoDoCalendário,10,17),1),"ddd")</f>
        <v>qui</v>
      </c>
      <c r="T5" s="2" t="str">
        <f>TEXT(WEEKDAY(DATE(AnoDoCalendário,10,18),1),"ddd")</f>
        <v>sex</v>
      </c>
      <c r="U5" s="2" t="str">
        <f>TEXT(WEEKDAY(DATE(AnoDoCalendário,10,19),1),"ddd")</f>
        <v>sáb</v>
      </c>
      <c r="V5" s="2" t="str">
        <f>TEXT(WEEKDAY(DATE(AnoDoCalendário,10,20),1),"ddd")</f>
        <v>dom</v>
      </c>
      <c r="W5" s="2" t="str">
        <f>TEXT(WEEKDAY(DATE(AnoDoCalendário,10,21),1),"ddd")</f>
        <v>seg</v>
      </c>
      <c r="X5" s="2" t="str">
        <f>TEXT(WEEKDAY(DATE(AnoDoCalendário,10,22),1),"ddd")</f>
        <v>ter</v>
      </c>
      <c r="Y5" s="2" t="str">
        <f>TEXT(WEEKDAY(DATE(AnoDoCalendário,10,23),1),"ddd")</f>
        <v>qua</v>
      </c>
      <c r="Z5" s="2" t="str">
        <f>TEXT(WEEKDAY(DATE(AnoDoCalendário,10,24),1),"ddd")</f>
        <v>qui</v>
      </c>
      <c r="AA5" s="2" t="str">
        <f>TEXT(WEEKDAY(DATE(AnoDoCalendário,10,25),1),"ddd")</f>
        <v>sex</v>
      </c>
      <c r="AB5" s="2" t="str">
        <f>TEXT(WEEKDAY(DATE(AnoDoCalendário,10,26),1),"ddd")</f>
        <v>sáb</v>
      </c>
      <c r="AC5" s="2" t="str">
        <f>TEXT(WEEKDAY(DATE(AnoDoCalendário,10,27),1),"ddd")</f>
        <v>dom</v>
      </c>
      <c r="AD5" s="2" t="str">
        <f>TEXT(WEEKDAY(DATE(AnoDoCalendário,10,28),1),"ddd")</f>
        <v>seg</v>
      </c>
      <c r="AE5" s="2" t="str">
        <f>TEXT(WEEKDAY(DATE(AnoDoCalendário,10,29),1),"ddd")</f>
        <v>ter</v>
      </c>
      <c r="AF5" s="2" t="str">
        <f>TEXT(WEEKDAY(DATE(AnoDoCalendário,10,30),1),"ddd")</f>
        <v>qua</v>
      </c>
      <c r="AG5" s="2" t="str">
        <f>TEXT(WEEKDAY(DATE(AnoDoCalendário,10,31),1),"ddd")</f>
        <v>qui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COUNTA(Outubro[[#This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COUNTA(Outubro[[#This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COUNTA(Outubro[[#This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COUNTA(Outubro[[#This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COUNTA(Outubro[[#This Row],[1]:[31]])</f>
        <v>0</v>
      </c>
    </row>
    <row r="12" spans="2:34" ht="30" customHeight="1" x14ac:dyDescent="0.35">
      <c r="B12" s="18" t="str">
        <f>NomeDoMês&amp;" Total"</f>
        <v>Outubro Total</v>
      </c>
      <c r="C12" s="11">
        <f>SUBTOTAL(103,Outubro[1])</f>
        <v>0</v>
      </c>
      <c r="D12" s="11">
        <f>SUBTOTAL(103,Outubro[2])</f>
        <v>0</v>
      </c>
      <c r="E12" s="11">
        <f>SUBTOTAL(103,Outubro[3])</f>
        <v>0</v>
      </c>
      <c r="F12" s="11">
        <f>SUBTOTAL(103,Outubro[4])</f>
        <v>0</v>
      </c>
      <c r="G12" s="11">
        <f>SUBTOTAL(103,Outubro[5])</f>
        <v>0</v>
      </c>
      <c r="H12" s="11">
        <f>SUBTOTAL(103,Outubro[6])</f>
        <v>0</v>
      </c>
      <c r="I12" s="11">
        <f>SUBTOTAL(103,Outubro[7])</f>
        <v>0</v>
      </c>
      <c r="J12" s="11">
        <f>SUBTOTAL(103,Outubro[8])</f>
        <v>0</v>
      </c>
      <c r="K12" s="11">
        <f>SUBTOTAL(103,Outubro[9])</f>
        <v>0</v>
      </c>
      <c r="L12" s="11">
        <f>SUBTOTAL(103,Outubro[10])</f>
        <v>0</v>
      </c>
      <c r="M12" s="11">
        <f>SUBTOTAL(103,Outubro[11])</f>
        <v>0</v>
      </c>
      <c r="N12" s="11">
        <f>SUBTOTAL(103,Outubro[12])</f>
        <v>0</v>
      </c>
      <c r="O12" s="11">
        <f>SUBTOTAL(103,Outubro[13])</f>
        <v>0</v>
      </c>
      <c r="P12" s="11">
        <f>SUBTOTAL(103,Outubro[14])</f>
        <v>0</v>
      </c>
      <c r="Q12" s="11">
        <f>SUBTOTAL(103,Outubro[15])</f>
        <v>0</v>
      </c>
      <c r="R12" s="11">
        <f>SUBTOTAL(103,Outubro[16])</f>
        <v>0</v>
      </c>
      <c r="S12" s="11">
        <f>SUBTOTAL(103,Outubro[17])</f>
        <v>0</v>
      </c>
      <c r="T12" s="11">
        <f>SUBTOTAL(103,Outubro[18])</f>
        <v>0</v>
      </c>
      <c r="U12" s="11">
        <f>SUBTOTAL(103,Outubro[19])</f>
        <v>0</v>
      </c>
      <c r="V12" s="11">
        <f>SUBTOTAL(103,Outubro[20])</f>
        <v>0</v>
      </c>
      <c r="W12" s="11">
        <f>SUBTOTAL(103,Outubro[21])</f>
        <v>0</v>
      </c>
      <c r="X12" s="11">
        <f>SUBTOTAL(103,Outubro[22])</f>
        <v>0</v>
      </c>
      <c r="Y12" s="11">
        <f>SUBTOTAL(103,Outubro[23])</f>
        <v>0</v>
      </c>
      <c r="Z12" s="11">
        <f>SUBTOTAL(103,Outubro[24])</f>
        <v>0</v>
      </c>
      <c r="AA12" s="11">
        <f>SUBTOTAL(103,Outubro[25])</f>
        <v>0</v>
      </c>
      <c r="AB12" s="11">
        <f>SUBTOTAL(103,Outubro[26])</f>
        <v>0</v>
      </c>
      <c r="AC12" s="11">
        <f>SUBTOTAL(103,Outubro[27])</f>
        <v>0</v>
      </c>
      <c r="AD12" s="11">
        <f>SUBTOTAL(103,Outubro[28])</f>
        <v>0</v>
      </c>
      <c r="AE12" s="11">
        <f>SUBTOTAL(103,Outubro[29])</f>
        <v>0</v>
      </c>
      <c r="AF12" s="11">
        <f>SUBTOTAL(103,Outubro[30])</f>
        <v>0</v>
      </c>
      <c r="AG12" s="11">
        <f>SUBTOTAL(103,Outubro[31])</f>
        <v>0</v>
      </c>
      <c r="AH12" s="11">
        <f>SUBTOTAL(109,Outubro[Total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80" priority="2" stopIfTrue="1">
      <formula>C7=TipoPersonalizado2</formula>
    </cfRule>
    <cfRule type="expression" dxfId="79" priority="3" stopIfTrue="1">
      <formula>C7=TipoPersonalizado1</formula>
    </cfRule>
    <cfRule type="expression" dxfId="78" priority="4" stopIfTrue="1">
      <formula>C7=TipoDoença</formula>
    </cfRule>
    <cfRule type="expression" dxfId="77" priority="5" stopIfTrue="1">
      <formula>C7=TipoMotivosPessoais</formula>
    </cfRule>
    <cfRule type="expression" dxfId="76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{F32A08EA-50E8-4B5F-AB1F-5A7739FBC16C}</x14:id>
        </ext>
      </extLst>
    </cfRule>
  </conditionalFormatting>
  <dataValidations count="14"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900-000000000000}"/>
    <dataValidation allowBlank="1" showInputMessage="1" showErrorMessage="1" prompt="O ano é atualizado automaticamente com base no ano introduzido na folha de cálculo Janeiro" sqref="AH4" xr:uid="{00000000-0002-0000-0900-000001000000}"/>
    <dataValidation allowBlank="1" showInputMessage="1" showErrorMessage="1" prompt="Calcula automaticamente o número total de dias que um funcionário esteve ausente durante este mês nesta coluna" sqref="AH6" xr:uid="{00000000-0002-0000-0900-000002000000}"/>
    <dataValidation allowBlank="1" showInputMessage="1" showErrorMessage="1" prompt="Registe as ausências de outubro nesta folha de cálculo" sqref="A1" xr:uid="{00000000-0002-0000-0900-000003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900-000004000000}"/>
    <dataValidation allowBlank="1" showInputMessage="1" showErrorMessage="1" prompt="O título atualizado automaticamente encontra-se nesta célula. Para modificar o título, atualize a célula B1 na folha de cálculo Janeiro" sqref="B1" xr:uid="{00000000-0002-0000-0900-000005000000}"/>
    <dataValidation allowBlank="1" showInputMessage="1" showErrorMessage="1" prompt="A letra &quot;F&quot; indica ausência devido a férias" sqref="C2" xr:uid="{00000000-0002-0000-0900-000006000000}"/>
    <dataValidation allowBlank="1" showInputMessage="1" showErrorMessage="1" prompt="A letra &quot;P&quot; indica ausência por motivos pessoais" sqref="F2" xr:uid="{00000000-0002-0000-0900-000007000000}"/>
    <dataValidation allowBlank="1" showInputMessage="1" showErrorMessage="1" prompt="A letra &quot;D&quot; indica ausência por motivo de doença" sqref="K2" xr:uid="{00000000-0002-0000-0900-000008000000}"/>
    <dataValidation allowBlank="1" showInputMessage="1" showErrorMessage="1" prompt="Introduza uma letra e personalize a etiqueta à direita para adicionar outro tipo de ausência" sqref="N2 S2" xr:uid="{00000000-0002-0000-0900-000009000000}"/>
    <dataValidation allowBlank="1" showInputMessage="1" showErrorMessage="1" prompt="Introduza uma etiqueta para descrever o tipo personalizado à esquerda" sqref="O2 T2" xr:uid="{00000000-0002-0000-0900-00000A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900-00000B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900-00000C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9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2A08EA-50E8-4B5F-AB1F-5A7739FBC16C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0.249977111117893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62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TEXT(WEEKDAY(DATE(AnoDoCalendário,11,1),1),"ddd")</f>
        <v>sex</v>
      </c>
      <c r="D5" s="2" t="str">
        <f>TEXT(WEEKDAY(DATE(AnoDoCalendário,11,2),1),"ddd")</f>
        <v>sáb</v>
      </c>
      <c r="E5" s="2" t="str">
        <f>TEXT(WEEKDAY(DATE(AnoDoCalendário,11,3),1),"ddd")</f>
        <v>dom</v>
      </c>
      <c r="F5" s="2" t="str">
        <f>TEXT(WEEKDAY(DATE(AnoDoCalendário,11,4),1),"ddd")</f>
        <v>seg</v>
      </c>
      <c r="G5" s="2" t="str">
        <f>TEXT(WEEKDAY(DATE(AnoDoCalendário,11,5),1),"ddd")</f>
        <v>ter</v>
      </c>
      <c r="H5" s="2" t="str">
        <f>TEXT(WEEKDAY(DATE(AnoDoCalendário,11,6),1),"ddd")</f>
        <v>qua</v>
      </c>
      <c r="I5" s="2" t="str">
        <f>TEXT(WEEKDAY(DATE(AnoDoCalendário,11,7),1),"ddd")</f>
        <v>qui</v>
      </c>
      <c r="J5" s="2" t="str">
        <f>TEXT(WEEKDAY(DATE(AnoDoCalendário,11,8),1),"ddd")</f>
        <v>sex</v>
      </c>
      <c r="K5" s="2" t="str">
        <f>TEXT(WEEKDAY(DATE(AnoDoCalendário,11,9),1),"ddd")</f>
        <v>sáb</v>
      </c>
      <c r="L5" s="2" t="str">
        <f>TEXT(WEEKDAY(DATE(AnoDoCalendário,11,10),1),"ddd")</f>
        <v>dom</v>
      </c>
      <c r="M5" s="2" t="str">
        <f>TEXT(WEEKDAY(DATE(AnoDoCalendário,11,11),1),"ddd")</f>
        <v>seg</v>
      </c>
      <c r="N5" s="2" t="str">
        <f>TEXT(WEEKDAY(DATE(AnoDoCalendário,11,12),1),"ddd")</f>
        <v>ter</v>
      </c>
      <c r="O5" s="2" t="str">
        <f>TEXT(WEEKDAY(DATE(AnoDoCalendário,11,13),1),"ddd")</f>
        <v>qua</v>
      </c>
      <c r="P5" s="2" t="str">
        <f>TEXT(WEEKDAY(DATE(AnoDoCalendário,11,14),1),"ddd")</f>
        <v>qui</v>
      </c>
      <c r="Q5" s="2" t="str">
        <f>TEXT(WEEKDAY(DATE(AnoDoCalendário,11,15),1),"ddd")</f>
        <v>sex</v>
      </c>
      <c r="R5" s="2" t="str">
        <f>TEXT(WEEKDAY(DATE(AnoDoCalendário,11,16),1),"ddd")</f>
        <v>sáb</v>
      </c>
      <c r="S5" s="2" t="str">
        <f>TEXT(WEEKDAY(DATE(AnoDoCalendário,11,17),1),"ddd")</f>
        <v>dom</v>
      </c>
      <c r="T5" s="2" t="str">
        <f>TEXT(WEEKDAY(DATE(AnoDoCalendário,11,18),1),"ddd")</f>
        <v>seg</v>
      </c>
      <c r="U5" s="2" t="str">
        <f>TEXT(WEEKDAY(DATE(AnoDoCalendário,11,19),1),"ddd")</f>
        <v>ter</v>
      </c>
      <c r="V5" s="2" t="str">
        <f>TEXT(WEEKDAY(DATE(AnoDoCalendário,11,20),1),"ddd")</f>
        <v>qua</v>
      </c>
      <c r="W5" s="2" t="str">
        <f>TEXT(WEEKDAY(DATE(AnoDoCalendário,11,21),1),"ddd")</f>
        <v>qui</v>
      </c>
      <c r="X5" s="2" t="str">
        <f>TEXT(WEEKDAY(DATE(AnoDoCalendário,11,22),1),"ddd")</f>
        <v>sex</v>
      </c>
      <c r="Y5" s="2" t="str">
        <f>TEXT(WEEKDAY(DATE(AnoDoCalendário,11,23),1),"ddd")</f>
        <v>sáb</v>
      </c>
      <c r="Z5" s="2" t="str">
        <f>TEXT(WEEKDAY(DATE(AnoDoCalendário,11,24),1),"ddd")</f>
        <v>dom</v>
      </c>
      <c r="AA5" s="2" t="str">
        <f>TEXT(WEEKDAY(DATE(AnoDoCalendário,11,25),1),"ddd")</f>
        <v>seg</v>
      </c>
      <c r="AB5" s="2" t="str">
        <f>TEXT(WEEKDAY(DATE(AnoDoCalendário,11,26),1),"ddd")</f>
        <v>ter</v>
      </c>
      <c r="AC5" s="2" t="str">
        <f>TEXT(WEEKDAY(DATE(AnoDoCalendário,11,27),1),"ddd")</f>
        <v>qua</v>
      </c>
      <c r="AD5" s="2" t="str">
        <f>TEXT(WEEKDAY(DATE(AnoDoCalendário,11,28),1),"ddd")</f>
        <v>qui</v>
      </c>
      <c r="AE5" s="2" t="str">
        <f>TEXT(WEEKDAY(DATE(AnoDoCalendário,11,29),1),"ddd")</f>
        <v>sex</v>
      </c>
      <c r="AF5" s="2" t="str">
        <f>TEXT(WEEKDAY(DATE(AnoDoCalendário,11,30),1),"ddd")</f>
        <v>sáb</v>
      </c>
      <c r="AG5" s="2"/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52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COUNTA(Novembro[[#This Row],[1]:[30]])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COUNTA(Novembro[[#This Row],[1]:[30]])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COUNTA(Novembro[[#This Row],[1]:[30]])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COUNTA(Novembro[[#This Row],[1]:[30]])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COUNTA(Novembro[[#This Row],[1]:[30]])</f>
        <v>0</v>
      </c>
    </row>
    <row r="12" spans="2:34" ht="30" customHeight="1" x14ac:dyDescent="0.35">
      <c r="B12" s="18" t="str">
        <f>NomeDoMês&amp;" Total"</f>
        <v>Novembro Total</v>
      </c>
      <c r="C12" s="11">
        <f>SUBTOTAL(103,Novembro[1])</f>
        <v>0</v>
      </c>
      <c r="D12" s="11">
        <f>SUBTOTAL(103,Novembro[2])</f>
        <v>0</v>
      </c>
      <c r="E12" s="11">
        <f>SUBTOTAL(103,Novembro[3])</f>
        <v>0</v>
      </c>
      <c r="F12" s="11">
        <f>SUBTOTAL(103,Novembro[4])</f>
        <v>0</v>
      </c>
      <c r="G12" s="11">
        <f>SUBTOTAL(103,Novembro[5])</f>
        <v>0</v>
      </c>
      <c r="H12" s="11">
        <f>SUBTOTAL(103,Novembro[6])</f>
        <v>0</v>
      </c>
      <c r="I12" s="11">
        <f>SUBTOTAL(103,Novembro[7])</f>
        <v>0</v>
      </c>
      <c r="J12" s="11">
        <f>SUBTOTAL(103,Novembro[8])</f>
        <v>0</v>
      </c>
      <c r="K12" s="11">
        <f>SUBTOTAL(103,Novembro[9])</f>
        <v>0</v>
      </c>
      <c r="L12" s="11">
        <f>SUBTOTAL(103,Novembro[10])</f>
        <v>0</v>
      </c>
      <c r="M12" s="11">
        <f>SUBTOTAL(103,Novembro[11])</f>
        <v>0</v>
      </c>
      <c r="N12" s="11">
        <f>SUBTOTAL(103,Novembro[12])</f>
        <v>0</v>
      </c>
      <c r="O12" s="11">
        <f>SUBTOTAL(103,Novembro[13])</f>
        <v>0</v>
      </c>
      <c r="P12" s="11">
        <f>SUBTOTAL(103,Novembro[14])</f>
        <v>0</v>
      </c>
      <c r="Q12" s="11">
        <f>SUBTOTAL(103,Novembro[15])</f>
        <v>0</v>
      </c>
      <c r="R12" s="11">
        <f>SUBTOTAL(103,Novembro[16])</f>
        <v>0</v>
      </c>
      <c r="S12" s="11">
        <f>SUBTOTAL(103,Novembro[17])</f>
        <v>0</v>
      </c>
      <c r="T12" s="11">
        <f>SUBTOTAL(103,Novembro[18])</f>
        <v>0</v>
      </c>
      <c r="U12" s="11">
        <f>SUBTOTAL(103,Novembro[19])</f>
        <v>0</v>
      </c>
      <c r="V12" s="11">
        <f>SUBTOTAL(103,Novembro[20])</f>
        <v>0</v>
      </c>
      <c r="W12" s="11">
        <f>SUBTOTAL(103,Novembro[21])</f>
        <v>0</v>
      </c>
      <c r="X12" s="11">
        <f>SUBTOTAL(103,Novembro[22])</f>
        <v>0</v>
      </c>
      <c r="Y12" s="11">
        <f>SUBTOTAL(103,Novembro[23])</f>
        <v>0</v>
      </c>
      <c r="Z12" s="11">
        <f>SUBTOTAL(103,Novembro[24])</f>
        <v>0</v>
      </c>
      <c r="AA12" s="11">
        <f>SUBTOTAL(103,Novembro[25])</f>
        <v>0</v>
      </c>
      <c r="AB12" s="11">
        <f>SUBTOTAL(103,Novembro[26])</f>
        <v>0</v>
      </c>
      <c r="AC12" s="11">
        <f>SUBTOTAL(103,Novembro[27])</f>
        <v>0</v>
      </c>
      <c r="AD12" s="11">
        <f>SUBTOTAL(103,Novembro[28])</f>
        <v>0</v>
      </c>
      <c r="AE12" s="11">
        <f>SUBTOTAL(103,Novembro[29])</f>
        <v>0</v>
      </c>
      <c r="AF12" s="11">
        <f>SUBTOTAL(103,Novembro[30])</f>
        <v>0</v>
      </c>
      <c r="AG12" s="11">
        <f>SUBTOTAL(103,Novembro[[ ]])</f>
        <v>0</v>
      </c>
      <c r="AH12" s="11">
        <f>SUBTOTAL(109,Novembro[Total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75" priority="2" stopIfTrue="1">
      <formula>C7=TipoPersonalizado2</formula>
    </cfRule>
    <cfRule type="expression" dxfId="74" priority="3" stopIfTrue="1">
      <formula>C7=TipoPersonalizado1</formula>
    </cfRule>
    <cfRule type="expression" dxfId="73" priority="4" stopIfTrue="1">
      <formula>C7=TipoDoença</formula>
    </cfRule>
    <cfRule type="expression" dxfId="72" priority="5" stopIfTrue="1">
      <formula>C7=TipoMotivosPessoais</formula>
    </cfRule>
    <cfRule type="expression" dxfId="71" priority="6" stopIfTrue="1">
      <formula>C7=TipoFérias</formula>
    </cfRule>
  </conditionalFormatting>
  <conditionalFormatting sqref="AH7:AH11">
    <cfRule type="dataBar" priority="7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{27D92E49-5CF1-46DF-AD7A-3A5E92F274F3}</x14:id>
        </ext>
      </extLst>
    </cfRule>
  </conditionalFormatting>
  <dataValidations count="14"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A00-000000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A00-000001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A00-000002000000}"/>
    <dataValidation allowBlank="1" showInputMessage="1" showErrorMessage="1" prompt="Introduza uma etiqueta para descrever o tipo personalizado à esquerda" sqref="O2 T2" xr:uid="{00000000-0002-0000-0A00-000003000000}"/>
    <dataValidation allowBlank="1" showInputMessage="1" showErrorMessage="1" prompt="Introduza uma letra e personalize a etiqueta à direita para adicionar outro tipo de ausência" sqref="N2 S2" xr:uid="{00000000-0002-0000-0A00-000004000000}"/>
    <dataValidation allowBlank="1" showInputMessage="1" showErrorMessage="1" prompt="A letra &quot;D&quot; indica ausência por motivo de doença" sqref="K2" xr:uid="{00000000-0002-0000-0A00-000005000000}"/>
    <dataValidation allowBlank="1" showInputMessage="1" showErrorMessage="1" prompt="A letra &quot;P&quot; indica ausência por motivos pessoais" sqref="F2" xr:uid="{00000000-0002-0000-0A00-000006000000}"/>
    <dataValidation allowBlank="1" showInputMessage="1" showErrorMessage="1" prompt="A letra &quot;F&quot; indica ausência devido a férias" sqref="C2" xr:uid="{00000000-0002-0000-0A00-000007000000}"/>
    <dataValidation allowBlank="1" showInputMessage="1" showErrorMessage="1" prompt="O título atualizado automaticamente encontra-se nesta célula. Para modificar o título, atualize a célula B1 na folha de cálculo Janeiro" sqref="B1" xr:uid="{00000000-0002-0000-0A00-000008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A00-000009000000}"/>
    <dataValidation allowBlank="1" showInputMessage="1" showErrorMessage="1" prompt="Registe as ausências de novembro nesta folha de cálculo" sqref="A1" xr:uid="{00000000-0002-0000-0A00-00000A000000}"/>
    <dataValidation allowBlank="1" showInputMessage="1" showErrorMessage="1" prompt="Calcula automaticamente o número total de dias que um funcionário esteve ausente durante este mês nesta coluna" sqref="AH6" xr:uid="{00000000-0002-0000-0A00-00000B000000}"/>
    <dataValidation allowBlank="1" showInputMessage="1" showErrorMessage="1" prompt="O ano é atualizado automaticamente com base no ano introduzido na folha de cálculo Janeiro" sqref="AH4" xr:uid="{00000000-0002-0000-0A00-00000C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A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D92E49-5CF1-46DF-AD7A-3A5E92F274F3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79998168889431442"/>
    <pageSetUpPr fitToPage="1"/>
  </sheetPr>
  <dimension ref="B1:AH12"/>
  <sheetViews>
    <sheetView showGridLines="0" zoomScaleNormal="100" workbookViewId="0"/>
  </sheetViews>
  <sheetFormatPr defaultRowHeight="30" customHeight="1" x14ac:dyDescent="0.35"/>
  <cols>
    <col min="1" max="1" width="2.7265625" customWidth="1"/>
    <col min="2" max="2" width="25.7265625" customWidth="1"/>
    <col min="3" max="33" width="4.7265625" customWidth="1"/>
    <col min="34" max="34" width="17" customWidth="1"/>
    <col min="35" max="35" width="2.7265625" customWidth="1"/>
  </cols>
  <sheetData>
    <row r="1" spans="2:34" ht="50.15" customHeight="1" x14ac:dyDescent="0.35">
      <c r="B1" s="12" t="str">
        <f>Título_Ausências_Funcionários</f>
        <v>Calendário de Ausências dos Funcionários</v>
      </c>
    </row>
    <row r="2" spans="2:34" ht="15" customHeight="1" x14ac:dyDescent="0.35">
      <c r="B2" s="16" t="s">
        <v>1</v>
      </c>
      <c r="C2" s="3" t="s">
        <v>9</v>
      </c>
      <c r="D2" s="22" t="s">
        <v>12</v>
      </c>
      <c r="E2" s="22"/>
      <c r="F2" s="4" t="s">
        <v>15</v>
      </c>
      <c r="G2" s="22" t="s">
        <v>19</v>
      </c>
      <c r="H2" s="22"/>
      <c r="I2" s="22"/>
      <c r="J2" s="22"/>
      <c r="K2" s="5" t="s">
        <v>17</v>
      </c>
      <c r="L2" s="22" t="s">
        <v>24</v>
      </c>
      <c r="M2" s="22"/>
      <c r="N2" s="6"/>
      <c r="O2" s="22" t="s">
        <v>28</v>
      </c>
      <c r="P2" s="22"/>
      <c r="Q2" s="22"/>
      <c r="R2" s="22"/>
      <c r="S2" s="7"/>
      <c r="T2" s="22" t="s">
        <v>33</v>
      </c>
      <c r="U2" s="22"/>
      <c r="V2" s="22"/>
      <c r="W2" s="22"/>
    </row>
    <row r="3" spans="2:34" ht="15" customHeight="1" x14ac:dyDescent="0.35">
      <c r="B3" s="12"/>
    </row>
    <row r="4" spans="2:34" ht="30" customHeight="1" x14ac:dyDescent="0.35">
      <c r="B4" s="10" t="s">
        <v>63</v>
      </c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0">
        <f>AnoDoCalendário</f>
        <v>2019</v>
      </c>
    </row>
    <row r="5" spans="2:34" ht="15" customHeight="1" x14ac:dyDescent="0.35">
      <c r="B5" s="10"/>
      <c r="C5" s="2" t="str">
        <f>TEXT(WEEKDAY(DATE(AnoDoCalendário,12,1),1),"ddd")</f>
        <v>dom</v>
      </c>
      <c r="D5" s="2" t="str">
        <f>TEXT(WEEKDAY(DATE(AnoDoCalendário,12,2),1),"ddd")</f>
        <v>seg</v>
      </c>
      <c r="E5" s="2" t="str">
        <f>TEXT(WEEKDAY(DATE(AnoDoCalendário,12,3),1),"ddd")</f>
        <v>ter</v>
      </c>
      <c r="F5" s="2" t="str">
        <f>TEXT(WEEKDAY(DATE(AnoDoCalendário,12,4),1),"ddd")</f>
        <v>qua</v>
      </c>
      <c r="G5" s="2" t="str">
        <f>TEXT(WEEKDAY(DATE(AnoDoCalendário,12,5),1),"ddd")</f>
        <v>qui</v>
      </c>
      <c r="H5" s="2" t="str">
        <f>TEXT(WEEKDAY(DATE(AnoDoCalendário,12,6),1),"ddd")</f>
        <v>sex</v>
      </c>
      <c r="I5" s="2" t="str">
        <f>TEXT(WEEKDAY(DATE(AnoDoCalendário,12,7),1),"ddd")</f>
        <v>sáb</v>
      </c>
      <c r="J5" s="2" t="str">
        <f>TEXT(WEEKDAY(DATE(AnoDoCalendário,12,8),1),"ddd")</f>
        <v>dom</v>
      </c>
      <c r="K5" s="2" t="str">
        <f>TEXT(WEEKDAY(DATE(AnoDoCalendário,12,9),1),"ddd")</f>
        <v>seg</v>
      </c>
      <c r="L5" s="2" t="str">
        <f>TEXT(WEEKDAY(DATE(AnoDoCalendário,12,10),1),"ddd")</f>
        <v>ter</v>
      </c>
      <c r="M5" s="2" t="str">
        <f>TEXT(WEEKDAY(DATE(AnoDoCalendário,12,11),1),"ddd")</f>
        <v>qua</v>
      </c>
      <c r="N5" s="2" t="str">
        <f>TEXT(WEEKDAY(DATE(AnoDoCalendário,12,12),1),"ddd")</f>
        <v>qui</v>
      </c>
      <c r="O5" s="2" t="str">
        <f>TEXT(WEEKDAY(DATE(AnoDoCalendário,12,13),1),"ddd")</f>
        <v>sex</v>
      </c>
      <c r="P5" s="2" t="str">
        <f>TEXT(WEEKDAY(DATE(AnoDoCalendário,12,14),1),"ddd")</f>
        <v>sáb</v>
      </c>
      <c r="Q5" s="2" t="str">
        <f>TEXT(WEEKDAY(DATE(AnoDoCalendário,12,15),1),"ddd")</f>
        <v>dom</v>
      </c>
      <c r="R5" s="2" t="str">
        <f>TEXT(WEEKDAY(DATE(AnoDoCalendário,12,16),1),"ddd")</f>
        <v>seg</v>
      </c>
      <c r="S5" s="2" t="str">
        <f>TEXT(WEEKDAY(DATE(AnoDoCalendário,12,17),1),"ddd")</f>
        <v>ter</v>
      </c>
      <c r="T5" s="2" t="str">
        <f>TEXT(WEEKDAY(DATE(AnoDoCalendário,12,18),1),"ddd")</f>
        <v>qua</v>
      </c>
      <c r="U5" s="2" t="str">
        <f>TEXT(WEEKDAY(DATE(AnoDoCalendário,12,19),1),"ddd")</f>
        <v>qui</v>
      </c>
      <c r="V5" s="2" t="str">
        <f>TEXT(WEEKDAY(DATE(AnoDoCalendário,12,20),1),"ddd")</f>
        <v>sex</v>
      </c>
      <c r="W5" s="2" t="str">
        <f>TEXT(WEEKDAY(DATE(AnoDoCalendário,12,21),1),"ddd")</f>
        <v>sáb</v>
      </c>
      <c r="X5" s="2" t="str">
        <f>TEXT(WEEKDAY(DATE(AnoDoCalendário,12,22),1),"ddd")</f>
        <v>dom</v>
      </c>
      <c r="Y5" s="2" t="str">
        <f>TEXT(WEEKDAY(DATE(AnoDoCalendário,12,23),1),"ddd")</f>
        <v>seg</v>
      </c>
      <c r="Z5" s="2" t="str">
        <f>TEXT(WEEKDAY(DATE(AnoDoCalendário,12,24),1),"ddd")</f>
        <v>ter</v>
      </c>
      <c r="AA5" s="2" t="str">
        <f>TEXT(WEEKDAY(DATE(AnoDoCalendário,12,25),1),"ddd")</f>
        <v>qua</v>
      </c>
      <c r="AB5" s="2" t="str">
        <f>TEXT(WEEKDAY(DATE(AnoDoCalendário,12,26),1),"ddd")</f>
        <v>qui</v>
      </c>
      <c r="AC5" s="2" t="str">
        <f>TEXT(WEEKDAY(DATE(AnoDoCalendário,12,27),1),"ddd")</f>
        <v>sex</v>
      </c>
      <c r="AD5" s="2" t="str">
        <f>TEXT(WEEKDAY(DATE(AnoDoCalendário,12,28),1),"ddd")</f>
        <v>sáb</v>
      </c>
      <c r="AE5" s="2" t="str">
        <f>TEXT(WEEKDAY(DATE(AnoDoCalendário,12,29),1),"ddd")</f>
        <v>dom</v>
      </c>
      <c r="AF5" s="2" t="str">
        <f>TEXT(WEEKDAY(DATE(AnoDoCalendário,12,30),1),"ddd")</f>
        <v>seg</v>
      </c>
      <c r="AG5" s="2" t="str">
        <f>TEXT(WEEKDAY(DATE(AnoDoCalendário,12,31),1),"ddd")</f>
        <v>ter</v>
      </c>
      <c r="AH5" s="10"/>
    </row>
    <row r="6" spans="2:34" ht="15" customHeight="1" x14ac:dyDescent="0.35">
      <c r="B6" s="13" t="s">
        <v>3</v>
      </c>
      <c r="C6" s="2" t="s">
        <v>11</v>
      </c>
      <c r="D6" s="2" t="s">
        <v>13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25</v>
      </c>
      <c r="M6" s="2" t="s">
        <v>26</v>
      </c>
      <c r="N6" s="2" t="s">
        <v>27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34</v>
      </c>
      <c r="T6" s="2" t="s">
        <v>35</v>
      </c>
      <c r="U6" s="2" t="s">
        <v>36</v>
      </c>
      <c r="V6" s="2" t="s">
        <v>37</v>
      </c>
      <c r="W6" s="2" t="s">
        <v>38</v>
      </c>
      <c r="X6" s="2" t="s">
        <v>39</v>
      </c>
      <c r="Y6" s="2" t="s">
        <v>40</v>
      </c>
      <c r="Z6" s="2" t="s">
        <v>41</v>
      </c>
      <c r="AA6" s="2" t="s">
        <v>42</v>
      </c>
      <c r="AB6" s="2" t="s">
        <v>43</v>
      </c>
      <c r="AC6" s="2" t="s">
        <v>44</v>
      </c>
      <c r="AD6" s="2" t="s">
        <v>45</v>
      </c>
      <c r="AE6" s="2" t="s">
        <v>46</v>
      </c>
      <c r="AF6" s="2" t="s">
        <v>47</v>
      </c>
      <c r="AG6" s="2" t="s">
        <v>48</v>
      </c>
      <c r="AH6" s="14" t="s">
        <v>50</v>
      </c>
    </row>
    <row r="7" spans="2:34" ht="30" customHeight="1" x14ac:dyDescent="0.35">
      <c r="B7" s="8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9">
        <f>COUNTA(Dezembro[[#This Row],[1]:[31]])</f>
        <v>0</v>
      </c>
    </row>
    <row r="8" spans="2:34" ht="30" customHeight="1" x14ac:dyDescent="0.35">
      <c r="B8" s="8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9">
        <f>COUNTA(Dezembro[[#This Row],[1]:[31]])</f>
        <v>0</v>
      </c>
    </row>
    <row r="9" spans="2:34" ht="30" customHeight="1" x14ac:dyDescent="0.35">
      <c r="B9" s="8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9">
        <f>COUNTA(Dezembro[[#This Row],[1]:[31]])</f>
        <v>0</v>
      </c>
    </row>
    <row r="10" spans="2:34" ht="30" customHeight="1" x14ac:dyDescent="0.35">
      <c r="B10" s="8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9">
        <f>COUNTA(Dezembro[[#This Row],[1]:[31]])</f>
        <v>0</v>
      </c>
    </row>
    <row r="11" spans="2:34" ht="30" customHeight="1" x14ac:dyDescent="0.35">
      <c r="B11" s="8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9">
        <f>COUNTA(Dezembro[[#This Row],[1]:[31]])</f>
        <v>0</v>
      </c>
    </row>
    <row r="12" spans="2:34" ht="30" customHeight="1" x14ac:dyDescent="0.35">
      <c r="B12" s="18" t="str">
        <f>NomeDoMês&amp;" Total"</f>
        <v>Dezembro Total</v>
      </c>
      <c r="C12" s="11">
        <f>SUBTOTAL(103,Dezembro[1])</f>
        <v>0</v>
      </c>
      <c r="D12" s="11">
        <f>SUBTOTAL(103,Dezembro[2])</f>
        <v>0</v>
      </c>
      <c r="E12" s="11">
        <f>SUBTOTAL(103,Dezembro[3])</f>
        <v>0</v>
      </c>
      <c r="F12" s="11">
        <f>SUBTOTAL(103,Dezembro[4])</f>
        <v>0</v>
      </c>
      <c r="G12" s="11">
        <f>SUBTOTAL(103,Dezembro[5])</f>
        <v>0</v>
      </c>
      <c r="H12" s="11">
        <f>SUBTOTAL(103,Dezembro[6])</f>
        <v>0</v>
      </c>
      <c r="I12" s="11">
        <f>SUBTOTAL(103,Dezembro[7])</f>
        <v>0</v>
      </c>
      <c r="J12" s="11">
        <f>SUBTOTAL(103,Dezembro[8])</f>
        <v>0</v>
      </c>
      <c r="K12" s="11">
        <f>SUBTOTAL(103,Dezembro[9])</f>
        <v>0</v>
      </c>
      <c r="L12" s="11">
        <f>SUBTOTAL(103,Dezembro[10])</f>
        <v>0</v>
      </c>
      <c r="M12" s="11">
        <f>SUBTOTAL(103,Dezembro[11])</f>
        <v>0</v>
      </c>
      <c r="N12" s="11">
        <f>SUBTOTAL(103,Dezembro[12])</f>
        <v>0</v>
      </c>
      <c r="O12" s="11">
        <f>SUBTOTAL(103,Dezembro[13])</f>
        <v>0</v>
      </c>
      <c r="P12" s="11">
        <f>SUBTOTAL(103,Dezembro[14])</f>
        <v>0</v>
      </c>
      <c r="Q12" s="11">
        <f>SUBTOTAL(103,Dezembro[15])</f>
        <v>0</v>
      </c>
      <c r="R12" s="11">
        <f>SUBTOTAL(103,Dezembro[16])</f>
        <v>0</v>
      </c>
      <c r="S12" s="11">
        <f>SUBTOTAL(103,Dezembro[17])</f>
        <v>0</v>
      </c>
      <c r="T12" s="11">
        <f>SUBTOTAL(103,Dezembro[18])</f>
        <v>0</v>
      </c>
      <c r="U12" s="11">
        <f>SUBTOTAL(103,Dezembro[19])</f>
        <v>0</v>
      </c>
      <c r="V12" s="11">
        <f>SUBTOTAL(103,Dezembro[20])</f>
        <v>0</v>
      </c>
      <c r="W12" s="11">
        <f>SUBTOTAL(103,Dezembro[21])</f>
        <v>0</v>
      </c>
      <c r="X12" s="11">
        <f>SUBTOTAL(103,Dezembro[22])</f>
        <v>0</v>
      </c>
      <c r="Y12" s="11">
        <f>SUBTOTAL(103,Dezembro[23])</f>
        <v>0</v>
      </c>
      <c r="Z12" s="11">
        <f>SUBTOTAL(103,Dezembro[24])</f>
        <v>0</v>
      </c>
      <c r="AA12" s="11">
        <f>SUBTOTAL(103,Dezembro[25])</f>
        <v>0</v>
      </c>
      <c r="AB12" s="11">
        <f>SUBTOTAL(103,Dezembro[26])</f>
        <v>0</v>
      </c>
      <c r="AC12" s="11">
        <f>SUBTOTAL(103,Dezembro[27])</f>
        <v>0</v>
      </c>
      <c r="AD12" s="11">
        <f>SUBTOTAL(103,Dezembro[28])</f>
        <v>0</v>
      </c>
      <c r="AE12" s="11">
        <f>SUBTOTAL(103,Dezembro[29])</f>
        <v>0</v>
      </c>
      <c r="AF12" s="11">
        <f>SUBTOTAL(103,Dezembro[30])</f>
        <v>0</v>
      </c>
      <c r="AG12" s="11">
        <f>SUBTOTAL(103,Dezembro[31])</f>
        <v>0</v>
      </c>
      <c r="AH12" s="11">
        <f>SUBTOTAL(109,Dezembro[Total de Dias])</f>
        <v>0</v>
      </c>
    </row>
  </sheetData>
  <mergeCells count="6">
    <mergeCell ref="C4:AG4"/>
    <mergeCell ref="L2:M2"/>
    <mergeCell ref="D2:E2"/>
    <mergeCell ref="G2:J2"/>
    <mergeCell ref="O2:R2"/>
    <mergeCell ref="T2:W2"/>
  </mergeCells>
  <conditionalFormatting sqref="C7:AG11">
    <cfRule type="expression" priority="1" stopIfTrue="1">
      <formula>C7=""</formula>
    </cfRule>
    <cfRule type="expression" dxfId="70" priority="2" stopIfTrue="1">
      <formula>C7=TipoPersonalizado2</formula>
    </cfRule>
    <cfRule type="expression" dxfId="69" priority="3" stopIfTrue="1">
      <formula>C7=TipoPersonalizado1</formula>
    </cfRule>
    <cfRule type="expression" dxfId="68" priority="4" stopIfTrue="1">
      <formula>C7=TipoDoença</formula>
    </cfRule>
    <cfRule type="expression" dxfId="67" priority="5" stopIfTrue="1">
      <formula>C7=TipoMotivosPessoais</formula>
    </cfRule>
    <cfRule type="expression" dxfId="66" priority="6" stopIfTrue="1">
      <formula>C7=TipoFérias</formula>
    </cfRule>
  </conditionalFormatting>
  <conditionalFormatting sqref="AH7:AH11">
    <cfRule type="dataBar" priority="30">
      <dataBar>
        <cfvo type="min"/>
        <cfvo type="formula" val="DATEDIF(DATE(AnoDoCalendário,2,1),DATE(AnoDoCalendário,3,1),&quot;d&quot;)"/>
        <color theme="2" tint="-0.249977111117893"/>
      </dataBar>
      <extLst>
        <ext xmlns:x14="http://schemas.microsoft.com/office/spreadsheetml/2009/9/main" uri="{B025F937-C7B1-47D3-B67F-A62EFF666E3E}">
          <x14:id>{17586780-365B-4F4C-BBB4-F5991705D361}</x14:id>
        </ext>
      </extLst>
    </cfRule>
  </conditionalFormatting>
  <dataValidations count="14">
    <dataValidation allowBlank="1" showInputMessage="1" showErrorMessage="1" prompt="O ano é atualizado automaticamente com base no ano introduzido na folha de cálculo Janeiro" sqref="AH4" xr:uid="{00000000-0002-0000-0B00-000000000000}"/>
    <dataValidation allowBlank="1" showInputMessage="1" showErrorMessage="1" prompt="Calcula automaticamente o número total de dias que um funcionário esteve ausente durante este mês nesta coluna" sqref="AH6" xr:uid="{00000000-0002-0000-0B00-000001000000}"/>
    <dataValidation allowBlank="1" showInputMessage="1" showErrorMessage="1" prompt="Registe as ausências de dezembro nesta folha de cálculo" sqref="A1" xr:uid="{00000000-0002-0000-0B00-000002000000}"/>
    <dataValidation errorStyle="warning" allowBlank="1" showInputMessage="1" showErrorMessage="1" error="Selecione um nome a partir da lista. Selecione CANCELAR e prima ALT+SETA PARA BAIXO e, em seguida, ENTER para selecionar um nome" prompt="Introduza os nomes dos funcionários na folha de cálculo Nomes dos Funcionários. Em seguida, selecione um desses nomes a partir da lista nesta coluna. Prima ALT+SETA PARA BAIXO e, em seguida, ENTER para selecionar um nome" sqref="B6" xr:uid="{00000000-0002-0000-0B00-000003000000}"/>
    <dataValidation allowBlank="1" showInputMessage="1" showErrorMessage="1" prompt="O título atualizado automaticamente encontra-se nesta célula. Para modificar o título, atualize a célula B1 na folha de cálculo Janeiro" sqref="B1" xr:uid="{00000000-0002-0000-0B00-000004000000}"/>
    <dataValidation allowBlank="1" showInputMessage="1" showErrorMessage="1" prompt="A letra &quot;F&quot; indica ausência devido a férias" sqref="C2" xr:uid="{00000000-0002-0000-0B00-000005000000}"/>
    <dataValidation allowBlank="1" showInputMessage="1" showErrorMessage="1" prompt="A letra &quot;P&quot; indica ausência por motivos pessoais" sqref="F2" xr:uid="{00000000-0002-0000-0B00-000006000000}"/>
    <dataValidation allowBlank="1" showInputMessage="1" showErrorMessage="1" prompt="A letra &quot;D&quot; indica ausência por motivo de doença" sqref="K2" xr:uid="{00000000-0002-0000-0B00-000007000000}"/>
    <dataValidation allowBlank="1" showInputMessage="1" showErrorMessage="1" prompt="Introduza uma letra e personalize a etiqueta à direita para adicionar outro tipo de ausência" sqref="N2 S2" xr:uid="{00000000-0002-0000-0B00-000008000000}"/>
    <dataValidation allowBlank="1" showInputMessage="1" showErrorMessage="1" prompt="Introduza uma etiqueta para descrever o tipo personalizado à esquerda" sqref="O2 T2" xr:uid="{00000000-0002-0000-0B00-000009000000}"/>
    <dataValidation allowBlank="1" showInputMessage="1" showErrorMessage="1" prompt="Esta linha define os tipos de ausência utilizados na tabela: a célula C2 é para Férias, a G2 é para Motivos Pessoais e a K2 é para Doença. As células N2 e R2 são personalizáveis" sqref="B2" xr:uid="{00000000-0002-0000-0B00-00000A000000}"/>
    <dataValidation allowBlank="1" showInputMessage="1" showErrorMessage="1" prompt="O nome dos meses deste calendário de ausências encontra-se nesta célula. O total de ausências deste mês encontra-se na última célula da tabela. Selecione os nomes dos funcionários na coluna B da tabela" sqref="B4" xr:uid="{00000000-0002-0000-0B00-00000B000000}"/>
    <dataValidation allowBlank="1" showInputMessage="1" showErrorMessage="1" prompt="Os dias da semana nesta linha são atualizados automaticamente consoante o mês e de acordo com o ano na célula AH4. Cada dia do mês é uma coluna para registar a ausência e o tipo de ausência de um funcionário" sqref="C5" xr:uid="{00000000-0002-0000-0B00-00000C000000}"/>
    <dataValidation allowBlank="1" showInputMessage="1" showErrorMessage="1" prompt="Os dias do mês nesta linha são gerados automaticamente. Introduza a ausência e o tipo de ausência de um funcionário em cada coluna para cada dia do mês. Se o espaço estiver em branco, significa que não houve ausência" sqref="C6" xr:uid="{00000000-0002-0000-0B00-00000D000000}"/>
  </dataValidations>
  <printOptions horizontalCentered="1"/>
  <pageMargins left="0.25" right="0.25" top="0.75" bottom="0.75" header="0.3" footer="0.3"/>
  <pageSetup paperSize="9" scale="74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586780-365B-4F4C-BBB4-F5991705D361}">
            <x14:dataBar minLength="0" maxLength="100">
              <x14:cfvo type="autoMin"/>
              <x14:cfvo type="formula">
                <xm:f>DATEDIF(DATE(AnoDoCalendário,2,1),DATE(AnoDoCalendário,3,1),"d")</xm:f>
              </x14:cfvo>
              <x14:negativeFillColor rgb="FFFF0000"/>
              <x14:axisColor rgb="FF000000"/>
            </x14:dataBar>
          </x14:cfRule>
          <xm:sqref>AH7:AH11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E000000}">
          <x14:formula1>
            <xm:f>'Nomes dos Funcionários'!$B$4:$B$8</xm:f>
          </x14:formula1>
          <xm:sqref>B7:B11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B1:B8"/>
  <sheetViews>
    <sheetView showGridLines="0" workbookViewId="0"/>
  </sheetViews>
  <sheetFormatPr defaultRowHeight="30" customHeight="1" x14ac:dyDescent="0.35"/>
  <cols>
    <col min="1" max="1" width="2.7265625" customWidth="1"/>
    <col min="2" max="2" width="30.7265625" customWidth="1"/>
    <col min="3" max="3" width="2.7265625" customWidth="1"/>
  </cols>
  <sheetData>
    <row r="1" spans="2:2" ht="50.15" customHeight="1" x14ac:dyDescent="0.35">
      <c r="B1" s="19" t="s">
        <v>64</v>
      </c>
    </row>
    <row r="2" spans="2:2" ht="15" customHeight="1" x14ac:dyDescent="0.35"/>
    <row r="3" spans="2:2" ht="30" customHeight="1" x14ac:dyDescent="0.35">
      <c r="B3" t="s">
        <v>64</v>
      </c>
    </row>
    <row r="4" spans="2:2" ht="30" customHeight="1" x14ac:dyDescent="0.35">
      <c r="B4" s="1" t="s">
        <v>4</v>
      </c>
    </row>
    <row r="5" spans="2:2" ht="30" customHeight="1" x14ac:dyDescent="0.35">
      <c r="B5" s="1" t="s">
        <v>5</v>
      </c>
    </row>
    <row r="6" spans="2:2" ht="30" customHeight="1" x14ac:dyDescent="0.35">
      <c r="B6" s="1" t="s">
        <v>6</v>
      </c>
    </row>
    <row r="7" spans="2:2" ht="30" customHeight="1" x14ac:dyDescent="0.35">
      <c r="B7" s="1" t="s">
        <v>7</v>
      </c>
    </row>
    <row r="8" spans="2:2" ht="30" customHeight="1" x14ac:dyDescent="0.35">
      <c r="B8" s="1" t="s">
        <v>8</v>
      </c>
    </row>
  </sheetData>
  <dataValidations count="3">
    <dataValidation allowBlank="1" showInputMessage="1" showErrorMessage="1" prompt="Título dos nomes dos funcionários" sqref="B1" xr:uid="{00000000-0002-0000-0C00-000000000000}"/>
    <dataValidation allowBlank="1" showInputMessage="1" showErrorMessage="1" prompt="Introduza os nomes dos funcionários na tabela de nomes dos funcionários nesta folha de cálculo. Estes nomes são utilizados como opções na Coluna B da tabela de ausências de cada mês" sqref="A1" xr:uid="{00000000-0002-0000-0C00-000001000000}"/>
    <dataValidation allowBlank="1" showInputMessage="1" showErrorMessage="1" prompt="Introduza os nomes dos funcionários nesta coluna" sqref="B3" xr:uid="{00000000-0002-0000-0C00-000002000000}"/>
  </dataValidations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50</vt:i4>
      </vt:variant>
    </vt:vector>
  </HeadingPairs>
  <TitlesOfParts>
    <vt:vector size="63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Nomes dos Funcionários</vt:lpstr>
      <vt:lpstr>AnoDoCalendário</vt:lpstr>
      <vt:lpstr>EtiquetaDoTipoDoença</vt:lpstr>
      <vt:lpstr>EtiquetaDoTipoFérias</vt:lpstr>
      <vt:lpstr>EtiquetaDoTipoMotivosPessoais</vt:lpstr>
      <vt:lpstr>EtiquetaDoTipoPersonalizado1</vt:lpstr>
      <vt:lpstr>EtiquetaDoTipoPersonalizado2</vt:lpstr>
      <vt:lpstr>Nome_do_tipo</vt:lpstr>
      <vt:lpstr>Abril!NomeDoMês</vt:lpstr>
      <vt:lpstr>Agosto!NomeDoMês</vt:lpstr>
      <vt:lpstr>Dezembro!NomeDoMês</vt:lpstr>
      <vt:lpstr>Fevereiro!NomeDoMês</vt:lpstr>
      <vt:lpstr>Janeiro!NomeDoMês</vt:lpstr>
      <vt:lpstr>Julho!NomeDoMês</vt:lpstr>
      <vt:lpstr>Junho!NomeDoMês</vt:lpstr>
      <vt:lpstr>Maio!NomeDoMês</vt:lpstr>
      <vt:lpstr>Março!NomeDoMês</vt:lpstr>
      <vt:lpstr>Novembro!NomeDoMês</vt:lpstr>
      <vt:lpstr>Outubro!NomeDoMês</vt:lpstr>
      <vt:lpstr>Setembro!NomeDoMês</vt:lpstr>
      <vt:lpstr>TipoDoença</vt:lpstr>
      <vt:lpstr>TipoFérias</vt:lpstr>
      <vt:lpstr>TipoMotivosPessoais</vt:lpstr>
      <vt:lpstr>TipoPersonalizado1</vt:lpstr>
      <vt:lpstr>TipoPersonalizado2</vt:lpstr>
      <vt:lpstr>Título_Ausências_Funcionários</vt:lpstr>
      <vt:lpstr>Título1</vt:lpstr>
      <vt:lpstr>Título10</vt:lpstr>
      <vt:lpstr>Título11</vt:lpstr>
      <vt:lpstr>Título12</vt:lpstr>
      <vt:lpstr>Título2</vt:lpstr>
      <vt:lpstr>Título3</vt:lpstr>
      <vt:lpstr>Título4</vt:lpstr>
      <vt:lpstr>Título5</vt:lpstr>
      <vt:lpstr>Título6</vt:lpstr>
      <vt:lpstr>Título7</vt:lpstr>
      <vt:lpstr>Título8</vt:lpstr>
      <vt:lpstr>Título9</vt:lpstr>
      <vt:lpstr>TítuloColuna13</vt:lpstr>
      <vt:lpstr>Abril!Títulos_de_Impressão</vt:lpstr>
      <vt:lpstr>Agosto!Títulos_de_Impressão</vt:lpstr>
      <vt:lpstr>Dezembro!Títulos_de_Impressão</vt:lpstr>
      <vt:lpstr>Fevereiro!Títulos_de_Impressão</vt:lpstr>
      <vt:lpstr>Janeiro!Títulos_de_Impressão</vt:lpstr>
      <vt:lpstr>Julho!Títulos_de_Impressão</vt:lpstr>
      <vt:lpstr>Junho!Títulos_de_Impressão</vt:lpstr>
      <vt:lpstr>Maio!Títulos_de_Impressão</vt:lpstr>
      <vt:lpstr>Março!Títulos_de_Impressão</vt:lpstr>
      <vt:lpstr>Novembro!Títulos_de_Impressão</vt:lpstr>
      <vt:lpstr>Outubro!Títulos_de_Impressão</vt:lpstr>
      <vt:lpstr>Setembro!Títulos_de_Impressão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</dc:creator>
  <cp:lastModifiedBy>Alfredo</cp:lastModifiedBy>
  <dcterms:created xsi:type="dcterms:W3CDTF">2016-12-06T04:52:27Z</dcterms:created>
  <dcterms:modified xsi:type="dcterms:W3CDTF">2024-09-22T18:11:21Z</dcterms:modified>
</cp:coreProperties>
</file>